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 proyecto\excel\"/>
    </mc:Choice>
  </mc:AlternateContent>
  <workbookProtection workbookAlgorithmName="SHA-512" workbookHashValue="nY/Rnd1h4swr3GYQZiVUREg671s+3+pwNaWZNqZKqhLbGP5BhoanxYz+8TIdCp4GjZA5tcXMWIJ84yOjwlbZ6w==" workbookSaltValue="uWHCbCwEC8Wv+7YLDg1O2w==" workbookSpinCount="100000" lockStructure="1"/>
  <bookViews>
    <workbookView xWindow="0" yWindow="0" windowWidth="14370" windowHeight="5010"/>
  </bookViews>
  <sheets>
    <sheet name="Ym" sheetId="1" r:id="rId1"/>
    <sheet name="&lt;  (Ym)" sheetId="14" r:id="rId2"/>
    <sheet name="Vr" sheetId="6" r:id="rId3"/>
    <sheet name="Vy  (vr)" sheetId="18" r:id="rId4"/>
    <sheet name="Vx (Vr)" sheetId="19" r:id="rId5"/>
    <sheet name=" Vox (&lt;)" sheetId="4" r:id="rId6"/>
    <sheet name="Vo  (Vox)" sheetId="20" r:id="rId7"/>
    <sheet name="&lt;  (Vox)" sheetId="21" r:id="rId8"/>
    <sheet name="Vo (Ym)" sheetId="11" r:id="rId9"/>
    <sheet name="Vo (Xm)" sheetId="9" r:id="rId10"/>
    <sheet name="&lt; (Xm)" sheetId="15" r:id="rId11"/>
    <sheet name="Voy (&lt;)" sheetId="5" r:id="rId12"/>
    <sheet name="Vo (Voy)" sheetId="12" r:id="rId13"/>
    <sheet name="&lt;  (Voy)" sheetId="13" r:id="rId14"/>
    <sheet name="tv (&lt;)" sheetId="3" r:id="rId15"/>
    <sheet name="&lt; (tv)" sheetId="16" r:id="rId16"/>
    <sheet name="V (tv)" sheetId="17" r:id="rId17"/>
    <sheet name="Xm" sheetId="2" r:id="rId18"/>
    <sheet name="Vy (t)" sheetId="7" r:id="rId19"/>
    <sheet name="Vy (Y)" sheetId="1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8" l="1"/>
  <c r="G11" i="18"/>
  <c r="G10" i="18"/>
  <c r="G8" i="18"/>
  <c r="G10" i="19"/>
  <c r="G8" i="19"/>
  <c r="G10" i="21"/>
  <c r="F6" i="20"/>
  <c r="G11" i="21"/>
  <c r="G12" i="21" s="1"/>
  <c r="F6" i="21" s="1"/>
  <c r="G8" i="21"/>
  <c r="G10" i="20"/>
  <c r="G8" i="20"/>
  <c r="G8" i="13"/>
  <c r="G12" i="14"/>
  <c r="G10" i="14"/>
  <c r="G8" i="14"/>
  <c r="G10" i="16"/>
  <c r="F6" i="17"/>
  <c r="G8" i="17"/>
  <c r="G12" i="17"/>
  <c r="G10" i="17"/>
  <c r="G8" i="16"/>
  <c r="G12" i="16"/>
  <c r="G10" i="15"/>
  <c r="G14" i="15" s="1"/>
  <c r="G12" i="15"/>
  <c r="G8" i="15"/>
  <c r="G13" i="15" s="1"/>
  <c r="G13" i="14" l="1"/>
  <c r="G14" i="14" s="1"/>
  <c r="G15" i="14" s="1"/>
  <c r="F6" i="14" s="1"/>
  <c r="G11" i="19"/>
  <c r="F6" i="19" s="1"/>
  <c r="G15" i="15"/>
  <c r="G16" i="15" s="1"/>
  <c r="F6" i="15" s="1"/>
  <c r="G13" i="16"/>
  <c r="G14" i="16" s="1"/>
  <c r="F6" i="16" s="1"/>
  <c r="G10" i="13"/>
  <c r="G10" i="12"/>
  <c r="G8" i="12"/>
  <c r="G11" i="13" l="1"/>
  <c r="G12" i="13" s="1"/>
  <c r="F6" i="13" s="1"/>
  <c r="F6" i="12"/>
  <c r="G10" i="11"/>
  <c r="G11" i="11" s="1"/>
  <c r="G12" i="11"/>
  <c r="G8" i="11"/>
  <c r="G13" i="11" l="1"/>
  <c r="G14" i="11" s="1"/>
  <c r="F6" i="11" s="1"/>
  <c r="G8" i="10"/>
  <c r="G12" i="10"/>
  <c r="G10" i="10"/>
  <c r="G12" i="7"/>
  <c r="G10" i="7"/>
  <c r="G8" i="7"/>
  <c r="G10" i="9"/>
  <c r="G12" i="9"/>
  <c r="G8" i="9"/>
  <c r="G10" i="6"/>
  <c r="G8" i="6"/>
  <c r="G11" i="6" s="1"/>
  <c r="F6" i="6" s="1"/>
  <c r="F6" i="7" l="1"/>
  <c r="G13" i="9"/>
  <c r="F6" i="9" s="1"/>
  <c r="G16" i="10"/>
  <c r="F6" i="10" s="1"/>
  <c r="G10" i="4"/>
  <c r="G8" i="4"/>
  <c r="G8" i="5"/>
  <c r="G10" i="5"/>
  <c r="G8" i="3"/>
  <c r="G12" i="3"/>
  <c r="G10" i="3"/>
  <c r="G10" i="2"/>
  <c r="G12" i="2"/>
  <c r="G8" i="2"/>
  <c r="G12" i="1"/>
  <c r="G10" i="1"/>
  <c r="G11" i="1" s="1"/>
  <c r="G8" i="1"/>
  <c r="F6" i="4" l="1"/>
  <c r="F6" i="3"/>
  <c r="F6" i="2"/>
  <c r="F6" i="5"/>
  <c r="F6" i="1"/>
</calcChain>
</file>

<file path=xl/sharedStrings.xml><?xml version="1.0" encoding="utf-8"?>
<sst xmlns="http://schemas.openxmlformats.org/spreadsheetml/2006/main" count="449" uniqueCount="75">
  <si>
    <t>Velocidad de lanzamiento</t>
  </si>
  <si>
    <t>ángulo de lanzamiento</t>
  </si>
  <si>
    <t>aceleración gravitacional</t>
  </si>
  <si>
    <t>Instrucciones</t>
  </si>
  <si>
    <t>m</t>
  </si>
  <si>
    <t>www.paidagogos.co</t>
  </si>
  <si>
    <t>s</t>
  </si>
  <si>
    <t>CALCULADORA</t>
  </si>
  <si>
    <t>Movimiento Parabólico</t>
  </si>
  <si>
    <t>tiempo de vuelo</t>
  </si>
  <si>
    <t>Ecuaciones Básicas del movimiento parabólico</t>
  </si>
  <si>
    <t>m/s</t>
  </si>
  <si>
    <t>alcance horizontal</t>
  </si>
  <si>
    <t>Velocidad en x</t>
  </si>
  <si>
    <t>Velocidad en y</t>
  </si>
  <si>
    <t>⁰</t>
  </si>
  <si>
    <t>velocidad inicial en y</t>
  </si>
  <si>
    <t>tiempo transcurrido</t>
  </si>
  <si>
    <t>Esta ecuación de lanzamiento vertical resulta útil en movimiento parabólico</t>
  </si>
  <si>
    <t>altura en cualquier momento</t>
  </si>
  <si>
    <t>Altura máxima  Ym</t>
  </si>
  <si>
    <t>Alcance horizontal  Xm</t>
  </si>
  <si>
    <t>Tiempo de vuelo  tv</t>
  </si>
  <si>
    <t>Velocidad inicial en X  Vox</t>
  </si>
  <si>
    <t>Velocidad inicial en Y  Voy</t>
  </si>
  <si>
    <t>Velocidad resultante  Vr</t>
  </si>
  <si>
    <t>Velocidad en Y en función de t    Vy</t>
  </si>
  <si>
    <t>Velocidad en Y en función de Y    Vy</t>
  </si>
  <si>
    <t>Otras Ecuaciones de utilidad</t>
  </si>
  <si>
    <t>Calcular  velocidad en Y en cualquier tiempo</t>
  </si>
  <si>
    <t>Calcular velocidad en Y a cualquier altura</t>
  </si>
  <si>
    <t>Calcular  alcance horizontal Xm</t>
  </si>
  <si>
    <t>Calcular  tiempo de vuelo tv</t>
  </si>
  <si>
    <t>Calcular  de Voy  en función del ángulo</t>
  </si>
  <si>
    <t>Calcular velocidad de lanzamiento en función de Xm</t>
  </si>
  <si>
    <t>Calcular  Vox  en función del ángulo</t>
  </si>
  <si>
    <t>Calcular velocidad resultante en función de Vx  y  vy</t>
  </si>
  <si>
    <t>Calcular  altura máxima Ym</t>
  </si>
  <si>
    <t>Calcular  velocidad de lanzamiento en función de Ym</t>
  </si>
  <si>
    <t>altura máxima</t>
  </si>
  <si>
    <r>
      <t xml:space="preserve">Elaborado por William Henry Pardo Morales  </t>
    </r>
    <r>
      <rPr>
        <sz val="11"/>
        <color theme="1"/>
        <rFont val="Calibri"/>
        <family val="2"/>
      </rPr>
      <t xml:space="preserve">© 2013  </t>
    </r>
  </si>
  <si>
    <t xml:space="preserve">Comunidad Virtual de Aprendizaje  "SABER Más"   </t>
  </si>
  <si>
    <t>Calcular el ángulo de lanzamiento</t>
  </si>
  <si>
    <t>Velocidad inicial en Y</t>
  </si>
  <si>
    <t>Calcular  la velocidad de lanzamiento</t>
  </si>
  <si>
    <t>Calcular  ángulo de lanzamiento</t>
  </si>
  <si>
    <t>velocidad de lanzamiento</t>
  </si>
  <si>
    <t xml:space="preserve">Calcular ángulo de lanzamiento </t>
  </si>
  <si>
    <t>Calcular velocidad de lanzamiento</t>
  </si>
  <si>
    <t>Ejemplo</t>
  </si>
  <si>
    <t>Un proyectil es lanzado con ángulo de 45 grados, si el tiempo que permaneció en el aíre fue de 25 segundos determinemos cúal fue la velocidad de lanzamiento</t>
  </si>
  <si>
    <t>una pelota es lanzada con velocidad de 15 m/s, si el tiempo que tarde en caer nuevamente al suelo es de 2,5 segundos, determinemos el ángulo con el cuál fue lanzada</t>
  </si>
  <si>
    <t>una pelota de ténis que describe una trayectoria parabólica es lanzada con velocidad de 18 m/s, si el angulo de lanzamiento fue de 40 grados determinemos el tiempo que tarda en caer nuevamente al piso</t>
  </si>
  <si>
    <t>una pelota de golf es lanzada con ángulo de 62 grados y cae a 43 metros de distancia. Determinemos la velocidad con qué fue lanzada la pelota</t>
  </si>
  <si>
    <t>una bala que describe un movimiento parabólico fue lanzada por un rifle  con velocidad de 50 m/s , logrando un alcance horizontal de 325 metros. Determinemos el ángolo respecto a X que formaba el rifle al momento de producirse el disparo</t>
  </si>
  <si>
    <t>un jugador de tejo lanza el hierro con un ángulo de 50 grados y velocidad de 8 m/s. Determinemos la distancia a la cual caerá el tejo</t>
  </si>
  <si>
    <t>un acrobata en motocicleta debe superar una barra horizontal colocada  a 7,5 metros de altura. El motociclista realiza su salto dese una rampa inclinada 45 grados,  impulsandoe con velocidad de 18 m/s. ¿Logrará el motociclista superar la altura de la barra?</t>
  </si>
  <si>
    <t>Un proyectil disparado en tiro parabólico debe superar un obstáculo de 1,8 metros de altura, si la velocidad de lanzamiento es de 7,6 m/s. determinemos el ángulo mínimo conque  se debe efectuar el lanzamiento</t>
  </si>
  <si>
    <t>un balón de boleibol pasa rozando la maya situada a 2,4 metros de altura, luego de ser rechazado por un jugador que la elevo desde el piso formando un ángulo de 62 grados. Determinemos la velocidad que el deportista le imprimió a este balón</t>
  </si>
  <si>
    <t>un jabalina es lanzada con ángulo de 35 grados respecto a la horizontal y velocidad de lanzamiento de 8,5 m/s. determinemos la velocidad con que  la jabalina inicia su movimiento hacia arriba</t>
  </si>
  <si>
    <t>un jabalina es lanzada con ángulo de 35 grados respecto a la horizontal y velocidad de lanzamiento de 8,5 m/s. determinemos la velocidad con que la jabalina  avanza en la dirección horizontal</t>
  </si>
  <si>
    <t>en un circo el hombre bala es lanzado por un cañon con inclinación de 60 grados,si  la velocidad con que inicia su movimiento de ascenso es de 3 m/s, determinemos la velocidad con qu fue disparado</t>
  </si>
  <si>
    <t>en un circo el hombre bala es lanzado por un cañon que dispara con  la velocidad  de  6,5 m/s, si la velocidad  con que el hombre inicia su movimiento hacia arriba es 5 m/s determinemos el ángulo de lanzamiento</t>
  </si>
  <si>
    <t>Una pelota que fue lanzadada por un cañón de tiro parabólico , en un determinado instante de su movimiento presenta velocidad vertical de 7,8 m/s y velocidad horizontal de 5,6 m/s. determinemos la velocidad resultante, justo en este instante</t>
  </si>
  <si>
    <t>Calcular velocidad instantánea en Y</t>
  </si>
  <si>
    <t>Calcular velocidad instantánea en X</t>
  </si>
  <si>
    <t>Calcular  velocidad de lanzamiento</t>
  </si>
  <si>
    <t>Velocidad inicial en X</t>
  </si>
  <si>
    <t>un atleta de salto alto toma carrera logrando una velocidad de 8,5 m/s justo en el momento en que inicia su salto. Si el ángulo que forma el deportista respecto a la horizontal es de 40 grados al iniciar el salto, determinemos su velocidad del lanzamiento</t>
  </si>
  <si>
    <t>un cañon lanza proyectiles imprime una velocidad de lanzamiento de 8,5 m/s. a cada pelota que lanza. Si una de  las pelotas lanzadas inicia su movimiento horizontal con rapidez de   de 7 m/s, determinemos el ángulo con que fue lanzada dicha pelota</t>
  </si>
  <si>
    <t>Velocidad resultante</t>
  </si>
  <si>
    <t>una bola d ténis al ser golpeada describe un tiro parabólico, si en un instante determinado su velocidad en Y es 0 m/s , y la velocidad resultante es 17,5 m/s, determinemos con qué velocidad fue lanzada la pelota. ¿En qué punto de la trayectoria la velocidad en y es igual a cero?</t>
  </si>
  <si>
    <t>un deportista lanza la jabalina con velocidad inicial en x de 16,5 m/s. si la velocidad total con que sale lanzada la jabalina es de 25 m/s, determinemos el valor de la velocidad inicial en y</t>
  </si>
  <si>
    <t>Determinar la velocidad vertical que tiene un proyectil cuando se encuentra a  34 metros de altura, si la velocidad con que fue lanzado es de 18,5 m/s</t>
  </si>
  <si>
    <t>Determinar la velocidad vertical que presenta una bola de beisbol despues de 0,6 segundos de iniciado su movimiento si al ser bateada adquirió una una velocidad inicial eny de 4,5 m/s. ¿Qué significado tiene el signo negativo?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</si>
</sst>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FA7D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  <scheme val="minor"/>
    </font>
    <font>
      <i/>
      <sz val="14"/>
      <color rgb="FFFFFF00"/>
      <name val="Calibri"/>
      <family val="2"/>
      <scheme val="minor"/>
    </font>
    <font>
      <u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rgb="FFFFC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4" fillId="3" borderId="3" applyNumberFormat="0" applyAlignment="0" applyProtection="0"/>
    <xf numFmtId="0" fontId="1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0" fillId="6" borderId="0" xfId="0" applyFill="1"/>
    <xf numFmtId="0" fontId="2" fillId="2" borderId="2" xfId="1"/>
    <xf numFmtId="0" fontId="0" fillId="8" borderId="0" xfId="0" applyFill="1"/>
    <xf numFmtId="0" fontId="0" fillId="5" borderId="0" xfId="0" applyFill="1"/>
    <xf numFmtId="0" fontId="0" fillId="9" borderId="0" xfId="0" applyFill="1"/>
    <xf numFmtId="0" fontId="12" fillId="5" borderId="0" xfId="0" applyFont="1" applyFill="1" applyAlignment="1">
      <alignment vertical="center"/>
    </xf>
    <xf numFmtId="2" fontId="16" fillId="12" borderId="0" xfId="0" applyNumberFormat="1" applyFont="1" applyFill="1" applyAlignment="1" applyProtection="1">
      <alignment vertical="center"/>
      <protection hidden="1"/>
    </xf>
    <xf numFmtId="0" fontId="5" fillId="12" borderId="0" xfId="0" applyFont="1" applyFill="1"/>
    <xf numFmtId="0" fontId="16" fillId="12" borderId="0" xfId="0" applyFont="1" applyFill="1" applyAlignment="1">
      <alignment vertical="center"/>
    </xf>
    <xf numFmtId="0" fontId="13" fillId="6" borderId="3" xfId="3" applyFont="1" applyFill="1" applyProtection="1">
      <protection locked="0"/>
    </xf>
    <xf numFmtId="0" fontId="14" fillId="9" borderId="0" xfId="5" applyFill="1"/>
    <xf numFmtId="0" fontId="15" fillId="10" borderId="0" xfId="0" applyFont="1" applyFill="1" applyAlignment="1">
      <alignment horizontal="center" vertical="center" wrapText="1"/>
    </xf>
    <xf numFmtId="2" fontId="11" fillId="13" borderId="0" xfId="0" applyNumberFormat="1" applyFont="1" applyFill="1" applyAlignment="1" applyProtection="1">
      <alignment vertical="center"/>
      <protection hidden="1"/>
    </xf>
    <xf numFmtId="0" fontId="0" fillId="13" borderId="0" xfId="0" applyFill="1"/>
    <xf numFmtId="0" fontId="12" fillId="13" borderId="0" xfId="0" applyFont="1" applyFill="1" applyAlignment="1">
      <alignment vertical="center"/>
    </xf>
    <xf numFmtId="2" fontId="16" fillId="16" borderId="0" xfId="0" applyNumberFormat="1" applyFont="1" applyFill="1" applyAlignment="1" applyProtection="1">
      <alignment vertical="center"/>
      <protection hidden="1"/>
    </xf>
    <xf numFmtId="0" fontId="5" fillId="16" borderId="0" xfId="0" applyFont="1" applyFill="1"/>
    <xf numFmtId="0" fontId="16" fillId="16" borderId="0" xfId="0" applyFont="1" applyFill="1" applyAlignment="1">
      <alignment vertical="center"/>
    </xf>
    <xf numFmtId="2" fontId="16" fillId="14" borderId="0" xfId="0" applyNumberFormat="1" applyFont="1" applyFill="1" applyAlignment="1" applyProtection="1">
      <alignment vertical="center"/>
      <protection hidden="1"/>
    </xf>
    <xf numFmtId="0" fontId="5" fillId="14" borderId="0" xfId="0" applyFont="1" applyFill="1"/>
    <xf numFmtId="0" fontId="16" fillId="14" borderId="0" xfId="0" applyFont="1" applyFill="1" applyAlignment="1">
      <alignment vertical="center"/>
    </xf>
    <xf numFmtId="0" fontId="9" fillId="15" borderId="0" xfId="0" applyFont="1" applyFill="1"/>
    <xf numFmtId="0" fontId="0" fillId="5" borderId="0" xfId="0" applyFill="1"/>
    <xf numFmtId="0" fontId="6" fillId="5" borderId="0" xfId="0" applyFont="1" applyFill="1" applyAlignment="1">
      <alignment horizontal="left"/>
    </xf>
    <xf numFmtId="0" fontId="18" fillId="5" borderId="0" xfId="0" applyFont="1" applyFill="1"/>
    <xf numFmtId="0" fontId="19" fillId="5" borderId="0" xfId="0" applyFont="1" applyFill="1"/>
    <xf numFmtId="2" fontId="16" fillId="18" borderId="0" xfId="0" applyNumberFormat="1" applyFont="1" applyFill="1" applyAlignment="1" applyProtection="1">
      <alignment vertical="center"/>
      <protection hidden="1"/>
    </xf>
    <xf numFmtId="0" fontId="5" fillId="18" borderId="0" xfId="0" applyFont="1" applyFill="1"/>
    <xf numFmtId="0" fontId="16" fillId="18" borderId="0" xfId="0" applyFont="1" applyFill="1" applyAlignment="1">
      <alignment vertical="center"/>
    </xf>
    <xf numFmtId="2" fontId="16" fillId="19" borderId="0" xfId="0" applyNumberFormat="1" applyFont="1" applyFill="1" applyAlignment="1" applyProtection="1">
      <alignment vertical="center"/>
      <protection hidden="1"/>
    </xf>
    <xf numFmtId="0" fontId="5" fillId="19" borderId="0" xfId="0" applyFont="1" applyFill="1"/>
    <xf numFmtId="0" fontId="16" fillId="19" borderId="0" xfId="0" applyFont="1" applyFill="1" applyAlignment="1">
      <alignment vertical="center"/>
    </xf>
    <xf numFmtId="0" fontId="15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21" fillId="11" borderId="0" xfId="5" applyFont="1" applyFill="1"/>
    <xf numFmtId="0" fontId="22" fillId="5" borderId="0" xfId="0" applyFont="1" applyFill="1"/>
    <xf numFmtId="0" fontId="0" fillId="5" borderId="0" xfId="0" applyFill="1"/>
    <xf numFmtId="0" fontId="0" fillId="7" borderId="0" xfId="0" applyFill="1"/>
    <xf numFmtId="2" fontId="11" fillId="20" borderId="0" xfId="0" applyNumberFormat="1" applyFont="1" applyFill="1" applyAlignment="1" applyProtection="1">
      <alignment vertical="center"/>
      <protection hidden="1"/>
    </xf>
    <xf numFmtId="0" fontId="9" fillId="20" borderId="0" xfId="0" applyFont="1" applyFill="1"/>
    <xf numFmtId="0" fontId="11" fillId="20" borderId="0" xfId="0" applyFont="1" applyFill="1" applyAlignment="1">
      <alignment vertical="center"/>
    </xf>
    <xf numFmtId="0" fontId="0" fillId="5" borderId="0" xfId="0" applyFill="1"/>
    <xf numFmtId="0" fontId="23" fillId="14" borderId="0" xfId="0" applyFont="1" applyFill="1" applyAlignment="1">
      <alignment vertical="center"/>
    </xf>
    <xf numFmtId="0" fontId="0" fillId="5" borderId="0" xfId="0" applyFill="1"/>
    <xf numFmtId="0" fontId="12" fillId="20" borderId="0" xfId="0" applyFont="1" applyFill="1" applyAlignment="1">
      <alignment vertical="center"/>
    </xf>
    <xf numFmtId="0" fontId="21" fillId="9" borderId="0" xfId="5" applyFont="1" applyFill="1"/>
    <xf numFmtId="0" fontId="23" fillId="12" borderId="0" xfId="0" applyFont="1" applyFill="1" applyAlignment="1">
      <alignment vertical="center"/>
    </xf>
    <xf numFmtId="0" fontId="24" fillId="20" borderId="0" xfId="0" applyFont="1" applyFill="1" applyAlignment="1">
      <alignment vertical="center"/>
    </xf>
    <xf numFmtId="0" fontId="24" fillId="13" borderId="0" xfId="0" applyFont="1" applyFill="1" applyAlignment="1">
      <alignment vertical="center"/>
    </xf>
    <xf numFmtId="0" fontId="25" fillId="5" borderId="0" xfId="0" applyFont="1" applyFill="1"/>
    <xf numFmtId="0" fontId="26" fillId="13" borderId="0" xfId="0" applyFont="1" applyFill="1" applyAlignment="1">
      <alignment vertical="center"/>
    </xf>
    <xf numFmtId="0" fontId="27" fillId="20" borderId="0" xfId="0" applyFont="1" applyFill="1"/>
    <xf numFmtId="2" fontId="11" fillId="22" borderId="0" xfId="0" applyNumberFormat="1" applyFont="1" applyFill="1" applyAlignment="1" applyProtection="1">
      <alignment vertical="center"/>
      <protection hidden="1"/>
    </xf>
    <xf numFmtId="0" fontId="11" fillId="22" borderId="0" xfId="0" applyFont="1" applyFill="1" applyAlignment="1">
      <alignment vertical="center"/>
    </xf>
    <xf numFmtId="0" fontId="0" fillId="5" borderId="0" xfId="0" applyFill="1" applyProtection="1">
      <protection locked="0"/>
    </xf>
    <xf numFmtId="0" fontId="0" fillId="21" borderId="0" xfId="0" applyFill="1" applyAlignment="1">
      <alignment horizontal="center" vertical="center" textRotation="90" wrapText="1"/>
    </xf>
    <xf numFmtId="0" fontId="14" fillId="8" borderId="0" xfId="5" applyFill="1" applyAlignment="1">
      <alignment horizontal="center"/>
    </xf>
    <xf numFmtId="0" fontId="0" fillId="8" borderId="0" xfId="0" applyFill="1" applyAlignment="1">
      <alignment horizontal="center"/>
    </xf>
    <xf numFmtId="0" fontId="14" fillId="6" borderId="0" xfId="5" applyFill="1" applyAlignment="1">
      <alignment horizontal="center"/>
    </xf>
    <xf numFmtId="0" fontId="6" fillId="20" borderId="0" xfId="0" applyFont="1" applyFill="1" applyAlignment="1">
      <alignment horizontal="center"/>
    </xf>
    <xf numFmtId="0" fontId="0" fillId="9" borderId="0" xfId="4" applyFont="1" applyFill="1" applyAlignment="1" applyProtection="1">
      <alignment horizontal="left" vertical="center" wrapText="1"/>
      <protection hidden="1"/>
    </xf>
    <xf numFmtId="0" fontId="1" fillId="9" borderId="0" xfId="4" applyFill="1" applyAlignment="1" applyProtection="1">
      <alignment horizontal="left" vertical="center" wrapText="1"/>
      <protection hidden="1"/>
    </xf>
    <xf numFmtId="0" fontId="17" fillId="17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2" borderId="1" xfId="2" applyFont="1" applyAlignment="1" applyProtection="1">
      <alignment horizontal="right"/>
      <protection hidden="1"/>
    </xf>
    <xf numFmtId="0" fontId="8" fillId="2" borderId="1" xfId="2" applyFont="1" applyAlignment="1">
      <alignment horizontal="right"/>
    </xf>
    <xf numFmtId="0" fontId="10" fillId="22" borderId="0" xfId="0" applyFont="1" applyFill="1" applyAlignment="1">
      <alignment horizontal="center"/>
    </xf>
    <xf numFmtId="0" fontId="0" fillId="5" borderId="0" xfId="0" applyFill="1"/>
    <xf numFmtId="0" fontId="15" fillId="16" borderId="0" xfId="0" applyFont="1" applyFill="1" applyAlignment="1">
      <alignment horizontal="center"/>
    </xf>
    <xf numFmtId="0" fontId="10" fillId="20" borderId="0" xfId="0" applyFont="1" applyFill="1" applyAlignment="1">
      <alignment horizontal="center"/>
    </xf>
    <xf numFmtId="0" fontId="15" fillId="12" borderId="0" xfId="0" applyFont="1" applyFill="1" applyAlignment="1">
      <alignment horizontal="center"/>
    </xf>
    <xf numFmtId="0" fontId="15" fillId="14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5" fillId="5" borderId="0" xfId="0" applyFont="1" applyFill="1" applyAlignment="1" applyProtection="1">
      <alignment horizontal="center" wrapText="1"/>
      <protection hidden="1"/>
    </xf>
    <xf numFmtId="0" fontId="15" fillId="18" borderId="0" xfId="0" applyFont="1" applyFill="1" applyAlignment="1">
      <alignment horizontal="center"/>
    </xf>
    <xf numFmtId="0" fontId="5" fillId="18" borderId="0" xfId="0" applyFont="1" applyFill="1" applyAlignment="1" applyProtection="1">
      <alignment horizontal="center" wrapText="1"/>
      <protection hidden="1"/>
    </xf>
    <xf numFmtId="0" fontId="5" fillId="19" borderId="0" xfId="0" applyFont="1" applyFill="1" applyAlignment="1" applyProtection="1">
      <alignment horizontal="center" wrapText="1"/>
      <protection hidden="1"/>
    </xf>
    <xf numFmtId="0" fontId="15" fillId="19" borderId="0" xfId="0" applyFont="1" applyFill="1" applyAlignment="1">
      <alignment horizontal="center"/>
    </xf>
  </cellXfs>
  <cellStyles count="6">
    <cellStyle name="40% - Énfasis3" xfId="4" builtinId="39"/>
    <cellStyle name="Cálculo" xfId="2" builtinId="22"/>
    <cellStyle name="Celda de comprobación" xfId="3" builtinId="23"/>
    <cellStyle name="Hipervínculo" xfId="5" builtinId="8"/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99CC00"/>
      <color rgb="FF00FF99"/>
      <color rgb="FF00CC66"/>
      <color rgb="FF99FF33"/>
      <color rgb="FFFF9933"/>
      <color rgb="FF9933FF"/>
      <color rgb="FFCC6600"/>
      <color rgb="FFFF6600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lt;  (Ym)'!A1"/><Relationship Id="rId2" Type="http://schemas.openxmlformats.org/officeDocument/2006/relationships/hyperlink" Target="#'Vo (Ym)'!A1"/><Relationship Id="rId1" Type="http://schemas.openxmlformats.org/officeDocument/2006/relationships/image" Target="../media/image1.png"/><Relationship Id="rId4" Type="http://schemas.openxmlformats.org/officeDocument/2006/relationships/image" Target="../media/image2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(Xm)'!A1"/><Relationship Id="rId1" Type="http://schemas.openxmlformats.org/officeDocument/2006/relationships/hyperlink" Target="#'Vo (Xm)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 (Ym)'!A1"/><Relationship Id="rId1" Type="http://schemas.openxmlformats.org/officeDocument/2006/relationships/hyperlink" Target="#'Vo (Xm)'!A1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Vo (Voy)'!A1"/><Relationship Id="rId2" Type="http://schemas.openxmlformats.org/officeDocument/2006/relationships/hyperlink" Target="#'&lt;  (Voy)'!A1"/><Relationship Id="rId1" Type="http://schemas.openxmlformats.org/officeDocument/2006/relationships/image" Target="../media/image2.jpg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o (Voy)'!A1"/><Relationship Id="rId2" Type="http://schemas.openxmlformats.org/officeDocument/2006/relationships/hyperlink" Target="#'&lt;  (Voy)'!A1"/><Relationship Id="rId1" Type="http://schemas.openxmlformats.org/officeDocument/2006/relationships/image" Target="../media/image2.jpg"/><Relationship Id="rId4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Vo (Voy)'!A1"/><Relationship Id="rId1" Type="http://schemas.openxmlformats.org/officeDocument/2006/relationships/hyperlink" Target="#'&lt;  (Voy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(tv)'!A1"/><Relationship Id="rId1" Type="http://schemas.openxmlformats.org/officeDocument/2006/relationships/hyperlink" Target="#'V (tv)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(tv)'!A1"/><Relationship Id="rId1" Type="http://schemas.openxmlformats.org/officeDocument/2006/relationships/hyperlink" Target="#'V (tv)'!A1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(tv)'!A1"/><Relationship Id="rId1" Type="http://schemas.openxmlformats.org/officeDocument/2006/relationships/hyperlink" Target="#'Vo (Xm)'!A1"/><Relationship Id="rId4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(Xm)'!A1"/><Relationship Id="rId1" Type="http://schemas.openxmlformats.org/officeDocument/2006/relationships/hyperlink" Target="#'Vo (Xm)'!A1"/><Relationship Id="rId4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o (Ym)'!A1"/><Relationship Id="rId1" Type="http://schemas.openxmlformats.org/officeDocument/2006/relationships/hyperlink" Target="#'&lt;  (Ym)'!A1"/><Relationship Id="rId4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Vy  (vr)'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Vx (Vr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x (Vr)'!A1"/><Relationship Id="rId1" Type="http://schemas.openxmlformats.org/officeDocument/2006/relationships/hyperlink" Target="#'Vy  (vr)'!A1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x (Vr)'!A1"/><Relationship Id="rId1" Type="http://schemas.openxmlformats.org/officeDocument/2006/relationships/hyperlink" Target="#'Vy  (vr)'!A1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o  (Vox)'!A1"/><Relationship Id="rId1" Type="http://schemas.openxmlformats.org/officeDocument/2006/relationships/hyperlink" Target="#'&lt;  (Vox)'!A1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o  (Vox)'!A1"/><Relationship Id="rId1" Type="http://schemas.openxmlformats.org/officeDocument/2006/relationships/hyperlink" Target="#'&lt;  (Vox)'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o  (Vox)'!A1"/><Relationship Id="rId1" Type="http://schemas.openxmlformats.org/officeDocument/2006/relationships/hyperlink" Target="#'&lt;  (Vox)'!A1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&lt;  (Ym)'!A1"/><Relationship Id="rId1" Type="http://schemas.openxmlformats.org/officeDocument/2006/relationships/hyperlink" Target="#'Vo (Ym)'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704851</xdr:colOff>
      <xdr:row>5</xdr:row>
      <xdr:rowOff>42862</xdr:rowOff>
    </xdr:from>
    <xdr:ext cx="1600199" cy="490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990851" y="94773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/>
                <a:t>Ym</a:t>
              </a:r>
              <a:r>
                <a:rPr lang="es-CO" sz="18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𝑉𝑜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𝑠𝑒𝑛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d>
                        <m:d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CO" sz="180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𝜃</m:t>
                          </m:r>
                        </m:e>
                      </m:d>
                    </m:num>
                    <m:den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2</m:t>
                      </m:r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𝑔</m:t>
                      </m:r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990851" y="94773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/>
                <a:t>Ym</a:t>
              </a:r>
              <a:r>
                <a:rPr lang="es-CO" sz="1800" baseline="0"/>
                <a:t> = </a:t>
              </a:r>
              <a:r>
                <a:rPr lang="es-CO" sz="1800" i="0" baseline="0">
                  <a:latin typeface="Cambria Math" panose="02040503050406030204" pitchFamily="18" charset="0"/>
                </a:rPr>
                <a:t>(〖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𝑉𝑜〗^2 〖𝑠𝑒𝑛〗^2 (</a:t>
              </a:r>
              <a:r>
                <a:rPr lang="es-CO" sz="18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𝜃))/</a:t>
              </a:r>
              <a:r>
                <a:rPr lang="es-CO" sz="1800" b="0" i="0" baseline="0">
                  <a:latin typeface="Cambria Math" panose="02040503050406030204" pitchFamily="18" charset="0"/>
                </a:rPr>
                <a:t>2𝑔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3171825" y="95726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3171825" y="95726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3143250" y="13477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3143250" y="13477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3124200" y="17287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3124200" y="17287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3162300" y="3476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162300" y="3476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28575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6581775" y="261937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6581775" y="261937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47625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6600825" y="16859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6600825" y="16859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14</xdr:col>
      <xdr:colOff>85725</xdr:colOff>
      <xdr:row>0</xdr:row>
      <xdr:rowOff>180975</xdr:rowOff>
    </xdr:from>
    <xdr:to>
      <xdr:col>16</xdr:col>
      <xdr:colOff>704582</xdr:colOff>
      <xdr:row>9</xdr:row>
      <xdr:rowOff>209242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180975"/>
          <a:ext cx="2142857" cy="246666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4" name="Rectángulo redondeado 13">
          <a:hlinkClick xmlns:r="http://schemas.openxmlformats.org/officeDocument/2006/relationships" r:id="rId3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467100"/>
          <a:ext cx="1163078" cy="100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466725</xdr:colOff>
      <xdr:row>5</xdr:row>
      <xdr:rowOff>4762</xdr:rowOff>
    </xdr:from>
    <xdr:ext cx="1581780" cy="563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752725" y="957262"/>
              <a:ext cx="1581780" cy="563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/>
                <a:t>Vo</a:t>
              </a:r>
              <a14:m>
                <m:oMath xmlns:m="http://schemas.openxmlformats.org/officeDocument/2006/math">
                  <m:r>
                    <a:rPr lang="es-CO" sz="1800" b="1" i="1">
                      <a:latin typeface="Cambria Math" panose="02040503050406030204" pitchFamily="18" charset="0"/>
                    </a:rPr>
                    <m:t>= </m:t>
                  </m:r>
                  <m:rad>
                    <m:radPr>
                      <m:ctrlPr>
                        <a:rPr lang="es-CO" sz="1800" b="1" i="1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800" b="1" i="1">
                          <a:latin typeface="Cambria Math" panose="02040503050406030204" pitchFamily="18" charset="0"/>
                        </a:rPr>
                        <m:t>𝟐</m:t>
                      </m:r>
                    </m:deg>
                    <m:e>
                      <m:r>
                        <a:rPr lang="es-CO" sz="1800" b="1" i="1">
                          <a:latin typeface="Cambria Math" panose="02040503050406030204" pitchFamily="18" charset="0"/>
                        </a:rPr>
                        <m:t>𝒈</m:t>
                      </m:r>
                      <m:f>
                        <m:fPr>
                          <m:ctrlPr>
                            <a:rPr lang="es-CO" sz="18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.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𝑿𝒎</m:t>
                          </m:r>
                        </m:num>
                        <m:den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𝒔𝒆𝒏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 </m:t>
                          </m:r>
                          <m:d>
                            <m:dPr>
                              <m:ctrlPr>
                                <a:rPr lang="es-CO" sz="1800" b="1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s-CO" sz="1800" b="1" i="1">
                                  <a:latin typeface="Cambria Math" panose="02040503050406030204" pitchFamily="18" charset="0"/>
                                </a:rPr>
                                <m:t>𝟐</m:t>
                              </m:r>
                              <m:r>
                                <a:rPr lang="es-CO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𝜽</m:t>
                              </m:r>
                            </m:e>
                          </m:d>
                        </m:den>
                      </m:f>
                    </m:e>
                  </m:rad>
                </m:oMath>
              </a14:m>
              <a:endParaRPr lang="es-CO" sz="18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752725" y="957262"/>
              <a:ext cx="1581780" cy="563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600" b="1"/>
                <a:t>Vo</a:t>
              </a:r>
              <a:r>
                <a:rPr lang="es-CO" sz="1800" b="1" i="0">
                  <a:latin typeface="Cambria Math" panose="02040503050406030204" pitchFamily="18" charset="0"/>
                </a:rPr>
                <a:t>= √(𝟐&amp;𝒈 (.𝑿𝒎)/(𝒔𝒆𝒏 (𝟐</a:t>
              </a:r>
              <a:r>
                <a:rPr lang="es-CO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𝜽) ))</a:t>
              </a:r>
              <a:endParaRPr lang="es-CO" sz="1800" b="1"/>
            </a:p>
          </xdr:txBody>
        </xdr:sp>
      </mc:Fallback>
    </mc:AlternateContent>
    <xdr:clientData/>
  </xdr:oneCellAnchor>
  <xdr:oneCellAnchor>
    <xdr:from>
      <xdr:col>4</xdr:col>
      <xdr:colOff>104775</xdr:colOff>
      <xdr:row>7</xdr:row>
      <xdr:rowOff>52387</xdr:rowOff>
    </xdr:from>
    <xdr:ext cx="2435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43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𝑋𝑚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43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𝑋𝑚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142875</xdr:colOff>
      <xdr:row>9</xdr:row>
      <xdr:rowOff>42862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28575</xdr:colOff>
      <xdr:row>11</xdr:row>
      <xdr:rowOff>14287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791200" y="2671762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791200" y="2671762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1" name="Rectángulo redondeado 10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9933FF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466725</xdr:colOff>
      <xdr:row>5</xdr:row>
      <xdr:rowOff>4762</xdr:rowOff>
    </xdr:from>
    <xdr:ext cx="1782411" cy="5354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752725" y="1147762"/>
              <a:ext cx="1782411" cy="5354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𝜽</m:t>
                    </m:r>
                    <m:r>
                      <a:rPr lang="es-CO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unc>
                      <m:funcPr>
                        <m:ctrlPr>
                          <a:rPr lang="es-CO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s-CO" sz="18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sin</m:t>
                            </m:r>
                          </m:e>
                          <m:sup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𝟏</m:t>
                            </m:r>
                          </m:sup>
                        </m:sSup>
                      </m:fName>
                      <m:e>
                        <m:f>
                          <m:fPr>
                            <m:ctrlP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𝒈</m:t>
                            </m:r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𝑿𝒎</m:t>
                            </m:r>
                          </m:num>
                          <m:den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  <m:r>
                              <a:rPr lang="es-CO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.</m:t>
                            </m:r>
                            <m:sSup>
                              <m:sSupPr>
                                <m:ctrlPr>
                                  <a:rPr lang="es-CO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s-CO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𝑽𝒐</m:t>
                                </m:r>
                              </m:e>
                              <m:sup>
                                <m:r>
                                  <a:rPr lang="es-CO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𝟐</m:t>
                                </m:r>
                              </m:sup>
                            </m:sSup>
                          </m:den>
                        </m:f>
                      </m:e>
                    </m:func>
                  </m:oMath>
                </m:oMathPara>
              </a14:m>
              <a:endParaRPr lang="es-CO" sz="18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752725" y="1147762"/>
              <a:ext cx="1782411" cy="5354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𝜽=  </a:t>
              </a:r>
              <a:r>
                <a:rPr lang="es-CO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sin</a:t>
              </a:r>
              <a:r>
                <a:rPr lang="es-CO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^(−𝟏)⁡〖(𝒈.𝑿𝒎)/(𝟐.〖𝑽𝒐〗^𝟐 )〗</a:t>
              </a:r>
              <a:endParaRPr lang="es-CO" sz="1800" b="1"/>
            </a:p>
          </xdr:txBody>
        </xdr:sp>
      </mc:Fallback>
    </mc:AlternateContent>
    <xdr:clientData/>
  </xdr:oneCellAnchor>
  <xdr:oneCellAnchor>
    <xdr:from>
      <xdr:col>4</xdr:col>
      <xdr:colOff>104775</xdr:colOff>
      <xdr:row>7</xdr:row>
      <xdr:rowOff>52387</xdr:rowOff>
    </xdr:from>
    <xdr:ext cx="24352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76775" y="2024062"/>
              <a:ext cx="243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𝑋𝑚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76775" y="2024062"/>
              <a:ext cx="24352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𝑋𝑚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142875</xdr:colOff>
      <xdr:row>9</xdr:row>
      <xdr:rowOff>42862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714875" y="252888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714875" y="252888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4071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95825" y="30241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95825" y="30241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28575</xdr:colOff>
      <xdr:row>11</xdr:row>
      <xdr:rowOff>14287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791200" y="3014662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791200" y="3014662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1" name="Rectángulo redondeado 10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rgbClr val="9933FF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oneCellAnchor>
    <xdr:from>
      <xdr:col>7</xdr:col>
      <xdr:colOff>76200</xdr:colOff>
      <xdr:row>9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5838825" y="2495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5838825" y="2495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66676</xdr:colOff>
      <xdr:row>5</xdr:row>
      <xdr:rowOff>157162</xdr:rowOff>
    </xdr:from>
    <xdr:ext cx="1523999" cy="3095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3114676" y="1109662"/>
              <a:ext cx="1523999" cy="309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Voy = Vo sen</a:t>
              </a:r>
              <a14:m>
                <m:oMath xmlns:m="http://schemas.openxmlformats.org/officeDocument/2006/math">
                  <m:r>
                    <a:rPr lang="es-CO" sz="18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𝜃</m:t>
                  </m:r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3114676" y="1109662"/>
              <a:ext cx="1523999" cy="309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Voy = Vo sen</a:t>
              </a:r>
              <a:r>
                <a:rPr lang="es-CO" sz="18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4695825" y="163353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4695825" y="163353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4667250" y="21097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4667250" y="21097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4686300" y="101441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4686300" y="101441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66675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6591300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591300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7" name="Rectángulo redondeado 16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22" name="Rectángulo redondeado 21">
          <a:hlinkClick xmlns:r="http://schemas.openxmlformats.org/officeDocument/2006/relationships" r:id="rId3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247651</xdr:colOff>
      <xdr:row>5</xdr:row>
      <xdr:rowOff>33337</xdr:rowOff>
    </xdr:from>
    <xdr:ext cx="1523999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295651" y="1176337"/>
              <a:ext cx="1523999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 =</a:t>
              </a:r>
              <a14:m>
                <m:oMath xmlns:m="http://schemas.openxmlformats.org/officeDocument/2006/math">
                  <m:f>
                    <m:f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𝑉𝑜𝑦</m:t>
                      </m:r>
                    </m:num>
                    <m:den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𝑠𝑒𝑛</m:t>
                      </m:r>
                      <m:d>
                        <m:d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𝜃</m:t>
                          </m:r>
                        </m:e>
                      </m:d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295651" y="1176337"/>
              <a:ext cx="1523999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 =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𝑉𝑜𝑦/𝑠𝑒𝑛(</a:t>
              </a:r>
              <a:r>
                <a:rPr lang="es-CO" sz="18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𝜃) 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42862</xdr:rowOff>
    </xdr:from>
    <xdr:ext cx="27661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2014537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2014537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133350</xdr:colOff>
      <xdr:row>9</xdr:row>
      <xdr:rowOff>42862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705350" y="25288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705350" y="25288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66675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2930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2930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3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00B05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742951</xdr:colOff>
      <xdr:row>5</xdr:row>
      <xdr:rowOff>4762</xdr:rowOff>
    </xdr:from>
    <xdr:ext cx="1523999" cy="595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028951" y="1147762"/>
              <a:ext cx="1523999" cy="595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  <m:r>
                      <a:rPr lang="es-CO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s-CO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s-CO" sz="18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sin</m:t>
                            </m:r>
                          </m:e>
                          <m:sup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sup>
                        </m:sSup>
                      </m:fName>
                      <m:e>
                        <m:f>
                          <m:f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𝑉𝑜𝑦</m:t>
                            </m:r>
                          </m:num>
                          <m:den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𝑉𝑜</m:t>
                            </m:r>
                          </m:den>
                        </m:f>
                      </m:e>
                    </m:func>
                  </m:oMath>
                </m:oMathPara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028951" y="1147762"/>
              <a:ext cx="1523999" cy="595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lang="es-CO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=sin^(−1)⁡〖𝑉𝑜𝑦/𝑉𝑜〗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114300</xdr:colOff>
      <xdr:row>7</xdr:row>
      <xdr:rowOff>52387</xdr:rowOff>
    </xdr:from>
    <xdr:ext cx="27661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86300" y="202406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86300" y="202406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52387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67250" y="25384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67250" y="25384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66675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2930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2930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76200</xdr:colOff>
      <xdr:row>9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6600825" y="2495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600825" y="2495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rgbClr val="00B05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4" name="Rectángulo redondeado 13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742951</xdr:colOff>
      <xdr:row>5</xdr:row>
      <xdr:rowOff>52387</xdr:rowOff>
    </xdr:from>
    <xdr:ext cx="1600199" cy="490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028951" y="957262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tv 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2.</m:t>
                      </m:r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𝑉𝑜𝑠𝑒𝑛</m:t>
                      </m:r>
                      <m:d>
                        <m:d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CO" sz="180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𝜃</m:t>
                          </m:r>
                        </m:e>
                      </m:d>
                    </m:num>
                    <m:den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𝑔</m:t>
                      </m:r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028951" y="957262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tv = </a:t>
              </a:r>
              <a:r>
                <a:rPr lang="es-CO" sz="1800" i="0" baseline="0">
                  <a:latin typeface="Cambria Math" panose="02040503050406030204" pitchFamily="18" charset="0"/>
                </a:rPr>
                <a:t>(</a:t>
              </a:r>
              <a:r>
                <a:rPr lang="es-CO" sz="1800" b="0" i="0" baseline="0">
                  <a:latin typeface="Cambria Math" panose="02040503050406030204" pitchFamily="18" charset="0"/>
                </a:rPr>
                <a:t>2.𝑉𝑜𝑠𝑒𝑛(</a:t>
              </a:r>
              <a:r>
                <a:rPr lang="es-CO" sz="18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𝜃))/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𝑔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3143250" y="206216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3143250" y="206216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3124200" y="25288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3124200" y="25288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3162300" y="96678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162300" y="96678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76200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660082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660082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47625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6572250" y="26670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6572250" y="26670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1" name="Rectángulo redondeado 10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742951</xdr:colOff>
      <xdr:row>5</xdr:row>
      <xdr:rowOff>52387</xdr:rowOff>
    </xdr:from>
    <xdr:ext cx="1600199" cy="490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028951" y="119538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CO" sz="18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𝜃</m:t>
                  </m:r>
                </m:oMath>
              </a14:m>
              <a:r>
                <a:rPr lang="es-CO" sz="1800" baseline="0"/>
                <a:t> = </a:t>
              </a:r>
              <a14:m>
                <m:oMath xmlns:m="http://schemas.openxmlformats.org/officeDocument/2006/math">
                  <m:func>
                    <m:func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uncPr>
                    <m:fName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m:rPr>
                              <m:sty m:val="p"/>
                            </m:rPr>
                            <a:rPr lang="es-CO" sz="1800" i="0" baseline="0">
                              <a:latin typeface="Cambria Math" panose="02040503050406030204" pitchFamily="18" charset="0"/>
                            </a:rPr>
                            <m:t>sin</m:t>
                          </m:r>
                        </m:e>
                        <m:sup>
                          <m:r>
                            <a:rPr lang="es-CO" sz="1800" i="1" baseline="0">
                              <a:latin typeface="Cambria Math" panose="02040503050406030204" pitchFamily="18" charset="0"/>
                            </a:rPr>
                            <m:t>−1</m:t>
                          </m:r>
                        </m:sup>
                      </m:sSup>
                    </m:fName>
                    <m:e>
                      <m:f>
                        <m:f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𝑔</m:t>
                          </m:r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.</m:t>
                          </m:r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𝑡𝑣</m:t>
                          </m:r>
                        </m:num>
                        <m:den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2.</m:t>
                          </m:r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𝑉𝑜</m:t>
                          </m:r>
                        </m:den>
                      </m:f>
                    </m:e>
                  </m:func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028951" y="119538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lang="es-CO" sz="1800" baseline="0"/>
                <a:t> = </a:t>
              </a:r>
              <a:r>
                <a:rPr lang="es-CO" sz="1800" i="0" baseline="0">
                  <a:latin typeface="Cambria Math" panose="02040503050406030204" pitchFamily="18" charset="0"/>
                </a:rPr>
                <a:t>sin^(−1)⁡〖(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𝑔.𝑡𝑣)/(2.𝑉𝑜)〗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33337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20050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20050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9</xdr:row>
      <xdr:rowOff>42862</xdr:rowOff>
    </xdr:from>
    <xdr:ext cx="16837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86300" y="2528887"/>
              <a:ext cx="1683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𝑡𝑣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86300" y="2528887"/>
              <a:ext cx="1683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𝑡𝑣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48200" y="3014662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48200" y="3014662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76200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5838825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5838825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47625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0250" y="30099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0250" y="30099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rgbClr val="00B0F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742951</xdr:colOff>
      <xdr:row>5</xdr:row>
      <xdr:rowOff>52387</xdr:rowOff>
    </xdr:from>
    <xdr:ext cx="1600199" cy="490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028951" y="119538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CO" sz="1800" b="0" i="1" baseline="0">
                      <a:latin typeface="Cambria Math" panose="02040503050406030204" pitchFamily="18" charset="0"/>
                    </a:rPr>
                    <m:t>𝑉𝑜</m:t>
                  </m:r>
                </m:oMath>
              </a14:m>
              <a:r>
                <a:rPr lang="es-CO" sz="18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𝑔</m:t>
                      </m:r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𝑡𝑣</m:t>
                      </m:r>
                    </m:num>
                    <m:den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2.</m:t>
                      </m:r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𝑠𝑒𝑛</m:t>
                      </m:r>
                      <m:d>
                        <m:d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𝜃</m:t>
                          </m:r>
                        </m:e>
                      </m:d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028951" y="1195387"/>
              <a:ext cx="1600199" cy="490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="0" i="0" baseline="0">
                  <a:latin typeface="Cambria Math" panose="02040503050406030204" pitchFamily="18" charset="0"/>
                </a:rPr>
                <a:t>𝑉𝑜</a:t>
              </a:r>
              <a:r>
                <a:rPr lang="es-CO" sz="1800" baseline="0"/>
                <a:t> = </a:t>
              </a:r>
              <a:r>
                <a:rPr lang="es-CO" sz="1800" i="0" baseline="0">
                  <a:latin typeface="Cambria Math" panose="02040503050406030204" pitchFamily="18" charset="0"/>
                </a:rPr>
                <a:t>(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𝑔.𝑡𝑣)/(2.𝑠𝑒𝑛(</a:t>
              </a:r>
              <a:r>
                <a:rPr lang="es-CO" sz="18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𝜃) 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33337</xdr:rowOff>
    </xdr:from>
    <xdr:ext cx="10900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2005012"/>
              <a:ext cx="10900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1100" i="1">
                        <a:latin typeface="Cambria Math" panose="02040503050406030204" pitchFamily="18" charset="0"/>
                      </a:rPr>
                      <m:t>θ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2005012"/>
              <a:ext cx="10900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θ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9</xdr:row>
      <xdr:rowOff>42862</xdr:rowOff>
    </xdr:from>
    <xdr:ext cx="16837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86300" y="2528887"/>
              <a:ext cx="1683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𝑡𝑣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86300" y="2528887"/>
              <a:ext cx="1683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𝑡𝑣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48200" y="3014662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48200" y="3014662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47625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0250" y="30099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0250" y="30099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1" name="Rectángulo redondeado 10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00B0F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152775" y="942975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152775" y="942975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247650</xdr:colOff>
      <xdr:row>5</xdr:row>
      <xdr:rowOff>42862</xdr:rowOff>
    </xdr:from>
    <xdr:ext cx="1855508" cy="5435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1009650" y="852487"/>
              <a:ext cx="1855508" cy="5435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600" b="1" i="1">
                        <a:latin typeface="Cambria Math" panose="02040503050406030204" pitchFamily="18" charset="0"/>
                      </a:rPr>
                      <m:t>𝑿𝒎</m:t>
                    </m:r>
                    <m:r>
                      <a:rPr lang="es-CO" sz="1600" b="1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CO" sz="16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CO" sz="16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600" b="1" i="1">
                                <a:latin typeface="Cambria Math" panose="02040503050406030204" pitchFamily="18" charset="0"/>
                              </a:rPr>
                              <m:t>𝑽𝒐</m:t>
                            </m:r>
                          </m:e>
                          <m:sup>
                            <m:r>
                              <a:rPr lang="es-CO" sz="16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  <m:d>
                          <m:dPr>
                            <m:ctrlPr>
                              <a:rPr lang="es-CO" sz="16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CO" sz="1600" b="1" i="1">
                                <a:latin typeface="Cambria Math" panose="02040503050406030204" pitchFamily="18" charset="0"/>
                              </a:rPr>
                              <m:t>𝒔𝒆𝒏</m:t>
                            </m:r>
                            <m:r>
                              <a:rPr lang="es-CO" sz="1600" b="1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6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  <m:r>
                              <a:rPr lang="es-CO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𝜽</m:t>
                            </m:r>
                          </m:e>
                        </m:d>
                      </m:num>
                      <m:den>
                        <m:r>
                          <a:rPr lang="es-CO" sz="1600" b="1" i="1">
                            <a:latin typeface="Cambria Math" panose="02040503050406030204" pitchFamily="18" charset="0"/>
                          </a:rPr>
                          <m:t>𝒈</m:t>
                        </m:r>
                      </m:den>
                    </m:f>
                  </m:oMath>
                </m:oMathPara>
              </a14:m>
              <a:endParaRPr lang="es-CO" sz="16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1009650" y="852487"/>
              <a:ext cx="1855508" cy="5435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 i="0">
                  <a:latin typeface="Cambria Math" panose="02040503050406030204" pitchFamily="18" charset="0"/>
                </a:rPr>
                <a:t>𝑿𝒎=  (〖𝑽𝒐〗^𝟐 (𝒔𝒆𝒏 𝟐</a:t>
              </a:r>
              <a:r>
                <a:rPr lang="es-CO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𝜽))/</a:t>
              </a:r>
              <a:r>
                <a:rPr lang="es-CO" sz="1600" b="1" i="0">
                  <a:latin typeface="Cambria Math" panose="02040503050406030204" pitchFamily="18" charset="0"/>
                </a:rPr>
                <a:t>𝒈</a:t>
              </a:r>
              <a:endParaRPr lang="es-CO" sz="1600" b="1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3143250" y="206216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3143250" y="206216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171825" y="158591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3124200" y="25288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3124200" y="25288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76200</xdr:colOff>
      <xdr:row>7</xdr:row>
      <xdr:rowOff>19050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6600825" y="17430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6600825" y="17430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76200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6600825" y="26670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600825" y="266700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4" name="Rectángulo redondeado 13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695325</xdr:colOff>
      <xdr:row>5</xdr:row>
      <xdr:rowOff>119062</xdr:rowOff>
    </xdr:from>
    <xdr:ext cx="1413207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981325" y="1071562"/>
              <a:ext cx="14132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Vy</a:t>
              </a:r>
              <a:r>
                <a:rPr lang="es-CO" sz="1600" b="1" i="0" baseline="0">
                  <a:latin typeface="+mn-lt"/>
                </a:rPr>
                <a:t> = </a:t>
              </a:r>
              <a14:m>
                <m:oMath xmlns:m="http://schemas.openxmlformats.org/officeDocument/2006/math">
                  <m:r>
                    <a:rPr lang="es-CO" sz="1800" b="1" i="1">
                      <a:latin typeface="Cambria Math" panose="02040503050406030204" pitchFamily="18" charset="0"/>
                    </a:rPr>
                    <m:t>𝑽𝒐𝒚</m:t>
                  </m:r>
                  <m:r>
                    <a:rPr lang="es-CO" sz="1800" b="1" i="1">
                      <a:latin typeface="Cambria Math" panose="02040503050406030204" pitchFamily="18" charset="0"/>
                    </a:rPr>
                    <m:t> −</m:t>
                  </m:r>
                  <m:r>
                    <a:rPr lang="es-CO" sz="1800" b="1" i="1">
                      <a:latin typeface="Cambria Math" panose="02040503050406030204" pitchFamily="18" charset="0"/>
                    </a:rPr>
                    <m:t>𝒈𝒕</m:t>
                  </m:r>
                </m:oMath>
              </a14:m>
              <a:endParaRPr lang="es-CO" sz="18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981325" y="1071562"/>
              <a:ext cx="14132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600" b="1" i="0">
                  <a:latin typeface="+mn-lt"/>
                </a:rPr>
                <a:t>Vy</a:t>
              </a:r>
              <a:r>
                <a:rPr lang="es-CO" sz="1600" b="1" i="0" baseline="0">
                  <a:latin typeface="+mn-lt"/>
                </a:rPr>
                <a:t> = </a:t>
              </a:r>
              <a:r>
                <a:rPr lang="es-CO" sz="1800" b="1" i="0">
                  <a:latin typeface="Cambria Math" panose="02040503050406030204" pitchFamily="18" charset="0"/>
                </a:rPr>
                <a:t>𝑽𝒐𝒚 −𝒈𝒕</a:t>
              </a:r>
              <a:endParaRPr lang="es-CO" sz="1800" b="1"/>
            </a:p>
          </xdr:txBody>
        </xdr:sp>
      </mc:Fallback>
    </mc:AlternateContent>
    <xdr:clientData/>
  </xdr:oneCellAnchor>
  <xdr:oneCellAnchor>
    <xdr:from>
      <xdr:col>4</xdr:col>
      <xdr:colOff>104775</xdr:colOff>
      <xdr:row>7</xdr:row>
      <xdr:rowOff>52387</xdr:rowOff>
    </xdr:from>
    <xdr:ext cx="27661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142875</xdr:colOff>
      <xdr:row>9</xdr:row>
      <xdr:rowOff>42862</xdr:rowOff>
    </xdr:from>
    <xdr:ext cx="909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909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𝑡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909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𝑡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85725</xdr:colOff>
      <xdr:row>11</xdr:row>
      <xdr:rowOff>28575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6610350" y="268605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6610350" y="268605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95250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661987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661987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4</xdr:row>
      <xdr:rowOff>228600</xdr:rowOff>
    </xdr:from>
    <xdr:ext cx="2066926" cy="838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590800" y="1085850"/>
              <a:ext cx="2066926" cy="838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  <m:r>
                      <a:rPr lang="es-CO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s-CO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s-CO" sz="18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sin</m:t>
                            </m:r>
                          </m:e>
                          <m:sup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sup>
                        </m:sSup>
                      </m:fName>
                      <m:e>
                        <m:rad>
                          <m:rad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deg>
                          <m:e>
                            <m:f>
                              <m:fPr>
                                <m:ctrlPr>
                                  <a:rPr lang="es-CO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CO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</m:t>
                                </m:r>
                                <m:r>
                                  <a:rPr lang="es-CO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𝑔</m:t>
                                </m:r>
                                <m:r>
                                  <a:rPr lang="es-CO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.</m:t>
                                </m:r>
                                <m:r>
                                  <a:rPr lang="es-CO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𝑌𝑚</m:t>
                                </m:r>
                              </m:num>
                              <m:den>
                                <m:sSup>
                                  <m:sSupPr>
                                    <m:ctrlPr>
                                      <a:rPr lang="es-CO" sz="18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s-CO" sz="18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𝑉</m:t>
                                    </m:r>
                                  </m:e>
                                  <m:sup>
                                    <m:r>
                                      <a:rPr lang="es-CO" sz="18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rad>
                      </m:e>
                    </m:func>
                  </m:oMath>
                </m:oMathPara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590800" y="1085850"/>
              <a:ext cx="2066926" cy="838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lang="es-CO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=sin^(−1)⁡√(2&amp;(2𝑔.𝑌𝑚)/𝑉^2 )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123825</xdr:colOff>
      <xdr:row>7</xdr:row>
      <xdr:rowOff>4762</xdr:rowOff>
    </xdr:from>
    <xdr:ext cx="237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1928812"/>
              <a:ext cx="237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𝑌𝑚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1928812"/>
              <a:ext cx="237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𝑌𝑚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67250" y="245268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67250" y="245268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76200</xdr:colOff>
      <xdr:row>11</xdr:row>
      <xdr:rowOff>14287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48200" y="296703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48200" y="296703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4686300" y="12525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4686300" y="12525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28575</xdr:colOff>
      <xdr:row>11</xdr:row>
      <xdr:rowOff>9525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5791200" y="296227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5791200" y="296227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47625</xdr:colOff>
      <xdr:row>7</xdr:row>
      <xdr:rowOff>9525</xdr:rowOff>
    </xdr:from>
    <xdr:ext cx="194156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0250" y="1933575"/>
              <a:ext cx="194156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0250" y="1933575"/>
              <a:ext cx="194156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5</xdr:col>
      <xdr:colOff>533400</xdr:colOff>
      <xdr:row>7</xdr:row>
      <xdr:rowOff>100012</xdr:rowOff>
    </xdr:from>
    <xdr:ext cx="65" cy="172227"/>
    <xdr:sp macro="" textlink="">
      <xdr:nvSpPr>
        <xdr:cNvPr id="13" name="CuadroTexto 12"/>
        <xdr:cNvSpPr txBox="1"/>
      </xdr:nvSpPr>
      <xdr:spPr>
        <a:xfrm>
          <a:off x="5534025" y="2024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57150</xdr:colOff>
      <xdr:row>9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/>
            <xdr:cNvSpPr txBox="1"/>
          </xdr:nvSpPr>
          <xdr:spPr>
            <a:xfrm>
              <a:off x="5819775" y="24479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5819775" y="24479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5" name="Rectángulo redondeado 14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rgbClr val="FF9933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6" name="Rectángulo redondeado 15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467100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28267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0"/>
          <a:ext cx="2142857" cy="24666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523875</xdr:colOff>
      <xdr:row>5</xdr:row>
      <xdr:rowOff>119062</xdr:rowOff>
    </xdr:from>
    <xdr:ext cx="1695977" cy="298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809875" y="1071562"/>
              <a:ext cx="1695977" cy="298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Vy</a:t>
              </a:r>
              <a:r>
                <a:rPr lang="es-CO" sz="1600" b="1" i="0" baseline="0">
                  <a:latin typeface="+mn-lt"/>
                </a:rPr>
                <a:t> = </a:t>
              </a:r>
              <a14:m>
                <m:oMath xmlns:m="http://schemas.openxmlformats.org/officeDocument/2006/math">
                  <m:rad>
                    <m:radPr>
                      <m:ctrlPr>
                        <a:rPr lang="es-CO" sz="1600" b="1" i="1" baseline="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600" b="1" i="1" baseline="0">
                          <a:latin typeface="Cambria Math" panose="02040503050406030204" pitchFamily="18" charset="0"/>
                        </a:rPr>
                        <m:t>𝟐</m:t>
                      </m:r>
                    </m:deg>
                    <m:e>
                      <m:sSup>
                        <m:sSupPr>
                          <m:ctrlPr>
                            <a:rPr lang="es-CO" sz="1600" b="1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600" b="1" i="1" baseline="0">
                              <a:latin typeface="Cambria Math" panose="02040503050406030204" pitchFamily="18" charset="0"/>
                            </a:rPr>
                            <m:t>𝑽𝒐𝒚</m:t>
                          </m:r>
                        </m:e>
                        <m:sup>
                          <m:r>
                            <a:rPr lang="es-CO" sz="1600" b="1" i="1" baseline="0">
                              <a:latin typeface="Cambria Math" panose="02040503050406030204" pitchFamily="18" charset="0"/>
                            </a:rPr>
                            <m:t>𝟐</m:t>
                          </m:r>
                        </m:sup>
                      </m:sSup>
                      <m:r>
                        <a:rPr lang="es-CO" sz="1600" b="1" i="1" baseline="0">
                          <a:latin typeface="Cambria Math" panose="02040503050406030204" pitchFamily="18" charset="0"/>
                        </a:rPr>
                        <m:t> −</m:t>
                      </m:r>
                      <m:r>
                        <a:rPr lang="es-CO" sz="1600" b="1" i="1" baseline="0">
                          <a:latin typeface="Cambria Math" panose="02040503050406030204" pitchFamily="18" charset="0"/>
                        </a:rPr>
                        <m:t>𝒈</m:t>
                      </m:r>
                      <m:r>
                        <a:rPr lang="es-CO" sz="1600" b="1" i="1" baseline="0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s-CO" sz="1600" b="1" i="1" baseline="0">
                          <a:latin typeface="Cambria Math" panose="02040503050406030204" pitchFamily="18" charset="0"/>
                        </a:rPr>
                        <m:t>𝒀</m:t>
                      </m:r>
                    </m:e>
                  </m:rad>
                </m:oMath>
              </a14:m>
              <a:endParaRPr lang="es-CO" sz="18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809875" y="1071562"/>
              <a:ext cx="1695977" cy="298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600" b="1" i="0">
                  <a:latin typeface="+mn-lt"/>
                </a:rPr>
                <a:t>Vy</a:t>
              </a:r>
              <a:r>
                <a:rPr lang="es-CO" sz="1600" b="1" i="0" baseline="0">
                  <a:latin typeface="+mn-lt"/>
                </a:rPr>
                <a:t> = </a:t>
              </a:r>
              <a:r>
                <a:rPr lang="es-CO" sz="1600" b="1" i="0" baseline="0">
                  <a:latin typeface="Cambria Math" panose="02040503050406030204" pitchFamily="18" charset="0"/>
                </a:rPr>
                <a:t>√(𝟐&amp;〖𝑽𝒐𝒚〗^𝟐  −𝒈.𝒀)</a:t>
              </a:r>
              <a:endParaRPr lang="es-CO" sz="1800" b="1"/>
            </a:p>
          </xdr:txBody>
        </xdr:sp>
      </mc:Fallback>
    </mc:AlternateContent>
    <xdr:clientData/>
  </xdr:oneCellAnchor>
  <xdr:oneCellAnchor>
    <xdr:from>
      <xdr:col>4</xdr:col>
      <xdr:colOff>104775</xdr:colOff>
      <xdr:row>7</xdr:row>
      <xdr:rowOff>52387</xdr:rowOff>
    </xdr:from>
    <xdr:ext cx="27661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76775" y="1776412"/>
              <a:ext cx="27661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142875</xdr:colOff>
      <xdr:row>9</xdr:row>
      <xdr:rowOff>42862</xdr:rowOff>
    </xdr:from>
    <xdr:ext cx="120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120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714875" y="2233612"/>
              <a:ext cx="120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𝑌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95825" y="26812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85725</xdr:colOff>
      <xdr:row>11</xdr:row>
      <xdr:rowOff>28575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48350" y="268605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48350" y="2686050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95250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585787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5857875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5</xdr:row>
      <xdr:rowOff>38100</xdr:rowOff>
    </xdr:from>
    <xdr:ext cx="1838325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838450" y="9906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Vr =</a:t>
              </a:r>
              <a14:m>
                <m:oMath xmlns:m="http://schemas.openxmlformats.org/officeDocument/2006/math">
                  <m:rad>
                    <m:rad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800" i="1" baseline="0">
                          <a:latin typeface="Cambria Math" panose="02040503050406030204" pitchFamily="18" charset="0"/>
                        </a:rPr>
                        <m:t>2</m:t>
                      </m:r>
                    </m:deg>
                    <m:e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𝑉𝑥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+</m:t>
                      </m:r>
                      <m:sSup>
                        <m:sSup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𝑉𝑦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rad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838450" y="9906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Vr =</a:t>
              </a:r>
              <a:r>
                <a:rPr lang="es-CO" sz="1800" i="0" baseline="0">
                  <a:latin typeface="Cambria Math" panose="02040503050406030204" pitchFamily="18" charset="0"/>
                </a:rPr>
                <a:t>√(2&amp;〖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𝑉𝑥〗^2+〖𝑉𝑦〗^2 )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85725</xdr:colOff>
      <xdr:row>7</xdr:row>
      <xdr:rowOff>52387</xdr:rowOff>
    </xdr:from>
    <xdr:ext cx="19947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57725" y="1776412"/>
              <a:ext cx="19947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𝑉𝑥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57725" y="1776412"/>
              <a:ext cx="19947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𝑉𝑥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0620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0620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47625</xdr:rowOff>
    </xdr:from>
    <xdr:ext cx="2014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4667250" y="2238375"/>
              <a:ext cx="2014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4667250" y="2238375"/>
              <a:ext cx="2014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47625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6572250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572250" y="173355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57150</xdr:colOff>
      <xdr:row>8</xdr:row>
      <xdr:rowOff>200025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6581775" y="21812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6581775" y="21812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14</xdr:col>
      <xdr:colOff>38100</xdr:colOff>
      <xdr:row>1</xdr:row>
      <xdr:rowOff>9525</xdr:rowOff>
    </xdr:from>
    <xdr:to>
      <xdr:col>16</xdr:col>
      <xdr:colOff>656957</xdr:colOff>
      <xdr:row>9</xdr:row>
      <xdr:rowOff>180667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200025"/>
          <a:ext cx="2142857" cy="24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4" name="Rectángulo redondeado 13">
          <a:hlinkClick xmlns:r="http://schemas.openxmlformats.org/officeDocument/2006/relationships" r:id="rId3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Vy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5" name="Rectángulo redondeado 14">
          <a:hlinkClick xmlns:r="http://schemas.openxmlformats.org/officeDocument/2006/relationships" r:id="rId4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5</xdr:row>
      <xdr:rowOff>38100</xdr:rowOff>
    </xdr:from>
    <xdr:ext cx="1838325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838450" y="11811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Vy =</a:t>
              </a:r>
              <a14:m>
                <m:oMath xmlns:m="http://schemas.openxmlformats.org/officeDocument/2006/math">
                  <m:rad>
                    <m:rad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800" i="1" baseline="0">
                          <a:latin typeface="Cambria Math" panose="02040503050406030204" pitchFamily="18" charset="0"/>
                        </a:rPr>
                        <m:t>2</m:t>
                      </m:r>
                    </m:deg>
                    <m:e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𝑉𝑟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𝑉𝑥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rad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838450" y="11811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Vy =</a:t>
              </a:r>
              <a:r>
                <a:rPr lang="es-CO" sz="1800" i="0" baseline="0">
                  <a:latin typeface="Cambria Math" panose="02040503050406030204" pitchFamily="18" charset="0"/>
                </a:rPr>
                <a:t>√(2&amp;〖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𝑉𝑟〗^2−〖𝑉𝑥〗^2 )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85725</xdr:colOff>
      <xdr:row>7</xdr:row>
      <xdr:rowOff>52387</xdr:rowOff>
    </xdr:from>
    <xdr:ext cx="190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57725" y="2024062"/>
              <a:ext cx="1902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𝑉𝑟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57725" y="2024062"/>
              <a:ext cx="1902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𝑉𝑟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47625</xdr:rowOff>
    </xdr:from>
    <xdr:ext cx="19947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67250" y="2533650"/>
              <a:ext cx="1994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𝑉𝑥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67250" y="2533650"/>
              <a:ext cx="1994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𝑉𝑥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47625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581025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581025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57150</xdr:colOff>
      <xdr:row>8</xdr:row>
      <xdr:rowOff>200025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9775" y="24288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9775" y="24288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Vy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Vx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5</xdr:row>
      <xdr:rowOff>38100</xdr:rowOff>
    </xdr:from>
    <xdr:ext cx="1838325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838450" y="11811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Vx =</a:t>
              </a:r>
              <a14:m>
                <m:oMath xmlns:m="http://schemas.openxmlformats.org/officeDocument/2006/math">
                  <m:rad>
                    <m:rad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800" i="1" baseline="0">
                          <a:latin typeface="Cambria Math" panose="02040503050406030204" pitchFamily="18" charset="0"/>
                        </a:rPr>
                        <m:t>2</m:t>
                      </m:r>
                    </m:deg>
                    <m:e>
                      <m:sSup>
                        <m:sSupPr>
                          <m:ctrlPr>
                            <a:rPr lang="es-CO" sz="180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𝑉𝑟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𝑉𝑦</m:t>
                          </m:r>
                        </m:e>
                        <m:sup>
                          <m:r>
                            <a:rPr lang="es-CO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e>
                  </m:rad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838450" y="1181100"/>
              <a:ext cx="1838325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Vx =</a:t>
              </a:r>
              <a:r>
                <a:rPr lang="es-CO" sz="1800" i="0" baseline="0">
                  <a:latin typeface="Cambria Math" panose="02040503050406030204" pitchFamily="18" charset="0"/>
                </a:rPr>
                <a:t>√(2&amp;〖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𝑉𝑟〗^2−〖𝑉𝑦〗^2 )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85725</xdr:colOff>
      <xdr:row>7</xdr:row>
      <xdr:rowOff>52387</xdr:rowOff>
    </xdr:from>
    <xdr:ext cx="190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57725" y="2024062"/>
              <a:ext cx="1902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𝑉𝑟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57725" y="2024062"/>
              <a:ext cx="1902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𝑉𝑟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47625</xdr:rowOff>
    </xdr:from>
    <xdr:ext cx="2014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67250" y="2533650"/>
              <a:ext cx="2014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𝑉𝑦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67250" y="2533650"/>
              <a:ext cx="2014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𝑉𝑦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47625</xdr:colOff>
      <xdr:row>7</xdr:row>
      <xdr:rowOff>9525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581025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5810250" y="19812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57150</xdr:colOff>
      <xdr:row>8</xdr:row>
      <xdr:rowOff>200025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9775" y="24288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9775" y="24288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Vy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Vx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168116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1681162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67250" y="21574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67250" y="21574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0620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0620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95250</xdr:colOff>
      <xdr:row>7</xdr:row>
      <xdr:rowOff>19050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6619875" y="17430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6619875" y="174307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1" name="Rectángulo redondeado 10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oneCellAnchor>
    <xdr:from>
      <xdr:col>2</xdr:col>
      <xdr:colOff>228600</xdr:colOff>
      <xdr:row>5</xdr:row>
      <xdr:rowOff>152400</xdr:rowOff>
    </xdr:from>
    <xdr:ext cx="1581149" cy="3095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/>
            <xdr:cNvSpPr txBox="1"/>
          </xdr:nvSpPr>
          <xdr:spPr>
            <a:xfrm>
              <a:off x="3276600" y="1295400"/>
              <a:ext cx="1581149" cy="309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Vox = Vo cos </a:t>
              </a:r>
              <a14:m>
                <m:oMath xmlns:m="http://schemas.openxmlformats.org/officeDocument/2006/math">
                  <m:r>
                    <a:rPr lang="es-CO" sz="18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𝜃</m:t>
                  </m:r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15" name="CuadroTexto 14"/>
            <xdr:cNvSpPr txBox="1"/>
          </xdr:nvSpPr>
          <xdr:spPr>
            <a:xfrm>
              <a:off x="3276600" y="1295400"/>
              <a:ext cx="1581149" cy="309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Vox = Vo cos </a:t>
              </a:r>
              <a:r>
                <a:rPr lang="es-CO" sz="18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800"/>
            </a:p>
          </xdr:txBody>
        </xdr:sp>
      </mc:Fallback>
    </mc:AlternateContent>
    <xdr:clientData/>
  </xdr:one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61912</xdr:rowOff>
    </xdr:from>
    <xdr:ext cx="27462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48200" y="2033587"/>
              <a:ext cx="2746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𝑉𝑜𝑥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48200" y="2033587"/>
              <a:ext cx="2746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𝑉𝑜𝑥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67250" y="25003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67250" y="2500312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95250</xdr:colOff>
      <xdr:row>7</xdr:row>
      <xdr:rowOff>19050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5857875" y="19907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5857875" y="19907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8" name="Rectángulo redondeado 7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9" name="Rectángulo redondeado 8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oneCellAnchor>
    <xdr:from>
      <xdr:col>2</xdr:col>
      <xdr:colOff>361950</xdr:colOff>
      <xdr:row>5</xdr:row>
      <xdr:rowOff>19050</xdr:rowOff>
    </xdr:from>
    <xdr:ext cx="1523999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3409950" y="1162050"/>
              <a:ext cx="1523999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 =</a:t>
              </a:r>
              <a14:m>
                <m:oMath xmlns:m="http://schemas.openxmlformats.org/officeDocument/2006/math">
                  <m:f>
                    <m:fPr>
                      <m:ctrlPr>
                        <a:rPr lang="es-CO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𝑉𝑜𝑥</m:t>
                      </m:r>
                    </m:num>
                    <m:den>
                      <m:r>
                        <a:rPr lang="es-CO" sz="1800" b="0" i="1" baseline="0">
                          <a:latin typeface="Cambria Math" panose="02040503050406030204" pitchFamily="18" charset="0"/>
                        </a:rPr>
                        <m:t>𝑐𝑜𝑠</m:t>
                      </m:r>
                      <m:d>
                        <m:dPr>
                          <m:ctrlPr>
                            <a:rPr lang="es-CO" sz="18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CO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𝜃</m:t>
                          </m:r>
                        </m:e>
                      </m:d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3409950" y="1162050"/>
              <a:ext cx="1523999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/>
                <a:t>Vo =</a:t>
              </a:r>
              <a:r>
                <a:rPr lang="es-CO" sz="1800" b="0" i="0" baseline="0">
                  <a:latin typeface="Cambria Math" panose="02040503050406030204" pitchFamily="18" charset="0"/>
                </a:rPr>
                <a:t>𝑉𝑜𝑥/𝑐𝑜𝑠(</a:t>
              </a:r>
              <a:r>
                <a:rPr lang="es-CO" sz="18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𝜃) </a:t>
              </a:r>
              <a:endParaRPr lang="es-CO" sz="18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7</xdr:row>
      <xdr:rowOff>4762</xdr:rowOff>
    </xdr:from>
    <xdr:ext cx="19832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695825" y="197643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695825" y="1976437"/>
              <a:ext cx="19832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95250</xdr:colOff>
      <xdr:row>9</xdr:row>
      <xdr:rowOff>14287</xdr:rowOff>
    </xdr:from>
    <xdr:ext cx="27462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67250" y="2500312"/>
              <a:ext cx="2746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𝑉𝑜𝑥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67250" y="2500312"/>
              <a:ext cx="27462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𝑉𝑜𝑥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686300" y="13001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95250</xdr:colOff>
      <xdr:row>7</xdr:row>
      <xdr:rowOff>19050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5857875" y="19907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5857875" y="1990725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8" name="Rectángulo redondeado 7">
          <a:hlinkClick xmlns:r="http://schemas.openxmlformats.org/officeDocument/2006/relationships" r:id="rId1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9" name="Rectángulo redondeado 8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Vo</a:t>
          </a:r>
        </a:p>
      </xdr:txBody>
    </xdr:sp>
    <xdr:clientData/>
  </xdr:twoCellAnchor>
  <xdr:oneCellAnchor>
    <xdr:from>
      <xdr:col>2</xdr:col>
      <xdr:colOff>95250</xdr:colOff>
      <xdr:row>5</xdr:row>
      <xdr:rowOff>9525</xdr:rowOff>
    </xdr:from>
    <xdr:ext cx="1523999" cy="595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3143250" y="1152525"/>
              <a:ext cx="1523999" cy="595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  <m:r>
                      <a:rPr lang="es-CO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s-CO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s-CO" sz="18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cos</m:t>
                            </m:r>
                          </m:e>
                          <m:sup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sup>
                        </m:sSup>
                      </m:fName>
                      <m:e>
                        <m:f>
                          <m:fPr>
                            <m:ctrlP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𝑉𝑜𝑥</m:t>
                            </m:r>
                          </m:num>
                          <m:den>
                            <m:r>
                              <a:rPr lang="es-CO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𝑉𝑜</m:t>
                            </m:r>
                          </m:den>
                        </m:f>
                      </m:e>
                    </m:func>
                  </m:oMath>
                </m:oMathPara>
              </a14:m>
              <a:endParaRPr lang="es-CO" sz="18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3143250" y="1152525"/>
              <a:ext cx="1523999" cy="595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lang="es-CO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=cos^(−1)⁡〖𝑉𝑜𝑥/𝑉𝑜〗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7</xdr:col>
      <xdr:colOff>66675</xdr:colOff>
      <xdr:row>8</xdr:row>
      <xdr:rowOff>247650</xdr:rowOff>
    </xdr:from>
    <xdr:ext cx="380104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5829300" y="24765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5829300" y="2476500"/>
              <a:ext cx="380104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</a:t>
              </a:r>
              <a:endParaRPr lang="es-CO" sz="1400"/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657225</xdr:colOff>
      <xdr:row>4</xdr:row>
      <xdr:rowOff>233362</xdr:rowOff>
    </xdr:from>
    <xdr:ext cx="1337867" cy="563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943225" y="1138237"/>
              <a:ext cx="1337867" cy="563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/>
                <a:t>Vo</a:t>
              </a:r>
              <a14:m>
                <m:oMath xmlns:m="http://schemas.openxmlformats.org/officeDocument/2006/math">
                  <m:r>
                    <a:rPr lang="es-CO" sz="1800" b="1" i="1">
                      <a:latin typeface="Cambria Math" panose="02040503050406030204" pitchFamily="18" charset="0"/>
                    </a:rPr>
                    <m:t>=</m:t>
                  </m:r>
                  <m:rad>
                    <m:radPr>
                      <m:ctrlPr>
                        <a:rPr lang="es-CO" sz="1800" b="1" i="1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800" b="1" i="1">
                          <a:latin typeface="Cambria Math" panose="02040503050406030204" pitchFamily="18" charset="0"/>
                        </a:rPr>
                        <m:t>𝟐</m:t>
                      </m:r>
                    </m:deg>
                    <m:e>
                      <m:f>
                        <m:fPr>
                          <m:ctrlPr>
                            <a:rPr lang="es-CO" sz="18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𝟐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.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𝒈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.</m:t>
                          </m:r>
                          <m:r>
                            <a:rPr lang="es-CO" sz="1800" b="1" i="1">
                              <a:latin typeface="Cambria Math" panose="02040503050406030204" pitchFamily="18" charset="0"/>
                            </a:rPr>
                            <m:t>𝒀𝒎</m:t>
                          </m:r>
                        </m:num>
                        <m:den>
                          <m:sSup>
                            <m:sSupPr>
                              <m:ctrlPr>
                                <a:rPr lang="es-CO" sz="1800" b="1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s-CO" sz="1800" b="1" i="1">
                                  <a:latin typeface="Cambria Math" panose="02040503050406030204" pitchFamily="18" charset="0"/>
                                </a:rPr>
                                <m:t>𝒔𝒆𝒏</m:t>
                              </m:r>
                            </m:e>
                            <m:sup>
                              <m:r>
                                <a:rPr lang="es-CO" sz="1800" b="1" i="1">
                                  <a:latin typeface="Cambria Math" panose="02040503050406030204" pitchFamily="18" charset="0"/>
                                </a:rPr>
                                <m:t>𝟐</m:t>
                              </m:r>
                            </m:sup>
                          </m:sSup>
                          <m:d>
                            <m:dPr>
                              <m:ctrlPr>
                                <a:rPr lang="es-CO" sz="1800" b="1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s-CO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𝜽</m:t>
                              </m:r>
                            </m:e>
                          </m:d>
                        </m:den>
                      </m:f>
                    </m:e>
                  </m:rad>
                </m:oMath>
              </a14:m>
              <a:endParaRPr lang="es-CO" sz="18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943225" y="1138237"/>
              <a:ext cx="1337867" cy="563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1"/>
                <a:t>Vo</a:t>
              </a:r>
              <a:r>
                <a:rPr lang="es-CO" sz="1800" b="1" i="0">
                  <a:latin typeface="Cambria Math" panose="02040503050406030204" pitchFamily="18" charset="0"/>
                </a:rPr>
                <a:t>=√(𝟐&amp;(𝟐.𝒈.𝒀𝒎)/(〖𝒔𝒆𝒏〗^𝟐 (</a:t>
              </a:r>
              <a:r>
                <a:rPr lang="es-CO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𝜽) ))</a:t>
              </a:r>
              <a:endParaRPr lang="es-CO" sz="1800" b="1"/>
            </a:p>
          </xdr:txBody>
        </xdr:sp>
      </mc:Fallback>
    </mc:AlternateContent>
    <xdr:clientData/>
  </xdr:oneCellAnchor>
  <xdr:oneCellAnchor>
    <xdr:from>
      <xdr:col>4</xdr:col>
      <xdr:colOff>104775</xdr:colOff>
      <xdr:row>7</xdr:row>
      <xdr:rowOff>52387</xdr:rowOff>
    </xdr:from>
    <xdr:ext cx="237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76775" y="2024062"/>
              <a:ext cx="237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𝑌𝑚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76775" y="2024062"/>
              <a:ext cx="237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𝑌𝑚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142875</xdr:colOff>
      <xdr:row>9</xdr:row>
      <xdr:rowOff>42862</xdr:rowOff>
    </xdr:from>
    <xdr:ext cx="11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4714875" y="25288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4714875" y="2528887"/>
              <a:ext cx="11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557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1206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4695825" y="30241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𝑔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4695825" y="3024187"/>
              <a:ext cx="1206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𝑔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47625</xdr:colOff>
      <xdr:row>11</xdr:row>
      <xdr:rowOff>19050</xdr:rowOff>
    </xdr:from>
    <xdr:ext cx="46820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5810250" y="301942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5810250" y="3019425"/>
              <a:ext cx="46820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57150</xdr:colOff>
      <xdr:row>7</xdr:row>
      <xdr:rowOff>9525</xdr:rowOff>
    </xdr:from>
    <xdr:ext cx="194156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/>
            <xdr:cNvSpPr txBox="1"/>
          </xdr:nvSpPr>
          <xdr:spPr>
            <a:xfrm>
              <a:off x="5819775" y="1981200"/>
              <a:ext cx="194156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5819775" y="1981200"/>
              <a:ext cx="194156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5" name="Rectángulo redondeado 14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FF9933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Vo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714375</xdr:colOff>
      <xdr:row>2</xdr:row>
      <xdr:rowOff>38100</xdr:rowOff>
    </xdr:to>
    <xdr:sp macro="" textlink="">
      <xdr:nvSpPr>
        <xdr:cNvPr id="16" name="Rectángulo redondeado 15">
          <a:hlinkClick xmlns:r="http://schemas.openxmlformats.org/officeDocument/2006/relationships" r:id="rId2"/>
        </xdr:cNvPr>
        <xdr:cNvSpPr/>
      </xdr:nvSpPr>
      <xdr:spPr>
        <a:xfrm>
          <a:off x="5000625" y="190500"/>
          <a:ext cx="714375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>
              <a:solidFill>
                <a:srgbClr val="FFFF00"/>
              </a:solidFill>
            </a:rPr>
            <a:t>θ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8</xdr:row>
      <xdr:rowOff>237817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paidagogos.co/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workbookViewId="0">
      <selection activeCell="H16" sqref="H16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85546875" hidden="1" customWidth="1"/>
    <col min="8" max="8" width="5.7109375" customWidth="1"/>
    <col min="9" max="9" width="3.28515625" customWidth="1"/>
    <col min="13" max="14" width="5.7109375" customWidth="1"/>
  </cols>
  <sheetData>
    <row r="1" spans="1:17" x14ac:dyDescent="0.25">
      <c r="A1" s="36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5" customHeight="1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60" t="s">
        <v>37</v>
      </c>
      <c r="C4" s="60"/>
      <c r="D4" s="60"/>
      <c r="E4" s="60"/>
      <c r="F4" s="60"/>
      <c r="G4" s="60"/>
      <c r="H4" s="60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39">
        <f>(G8*G11)/G12</f>
        <v>8.0999999999999979</v>
      </c>
      <c r="G6" s="38"/>
      <c r="H6" s="45" t="s">
        <v>4</v>
      </c>
      <c r="I6" s="6"/>
      <c r="J6" s="61" t="s">
        <v>56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35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5" t="s">
        <v>0</v>
      </c>
      <c r="C8" s="65"/>
      <c r="D8" s="65"/>
      <c r="E8" s="2"/>
      <c r="F8" s="10">
        <v>18</v>
      </c>
      <c r="G8">
        <f>F8*F8</f>
        <v>324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5" t="s">
        <v>1</v>
      </c>
      <c r="C10" s="65"/>
      <c r="D10" s="65"/>
      <c r="E10" s="2"/>
      <c r="F10" s="10">
        <v>45</v>
      </c>
      <c r="G10">
        <f>SIN(F10*PI()/180)</f>
        <v>0.70710678118654746</v>
      </c>
      <c r="H10" s="25" t="s">
        <v>15</v>
      </c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"/>
      <c r="C11" s="4"/>
      <c r="D11" s="4"/>
      <c r="E11" s="4"/>
      <c r="F11" s="4"/>
      <c r="G11">
        <f>POWER(G10,2)</f>
        <v>0.49999999999999989</v>
      </c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5" t="s">
        <v>2</v>
      </c>
      <c r="C12" s="65"/>
      <c r="D12" s="65"/>
      <c r="E12" s="2"/>
      <c r="F12" s="10">
        <v>10</v>
      </c>
      <c r="G12">
        <f>2*F12</f>
        <v>20</v>
      </c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55"/>
      <c r="E15" s="37"/>
      <c r="F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1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3LJYxiPsJ7hH8XAUo3+4/fFmEIyVp/169ZcLbP9HTviF+k2+S3Ww6ueVYRgKHqfvNNWcojZ0uQbNBlkOkJvzhA==" saltValue="itbHJI5XrlbrSJQu7VMnxQ==" spinCount="100000" sheet="1" objects="1" scenarios="1"/>
  <mergeCells count="10">
    <mergeCell ref="N1:N19"/>
    <mergeCell ref="O12:Q12"/>
    <mergeCell ref="B19:M19"/>
    <mergeCell ref="B4:H4"/>
    <mergeCell ref="J6:L12"/>
    <mergeCell ref="J5:L5"/>
    <mergeCell ref="B6:D6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O12" r:id="rId1"/>
    <hyperlink ref="B19:M19" r:id="rId2" display="Recursos Tics para &quot;SABER Más&quot;  www.paidagogos.co "/>
    <hyperlink ref="A16" location="'Vy (t)'!A1" display="Velocidad en Y en función de t    Vy"/>
    <hyperlink ref="A17" location="'Vy (Y)'!A1" display="Velocidad en Y en función de Y    Vy"/>
  </hyperlinks>
  <pageMargins left="0.7" right="0.7" top="0.75" bottom="0.75" header="0.3" footer="0.3"/>
  <pageSetup orientation="portrait" r:id="rId3"/>
  <ignoredErrors>
    <ignoredError sqref="F6" evalError="1"/>
  </ignoredError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56"/>
      <c r="O2" s="3"/>
      <c r="P2" s="3"/>
      <c r="Q2" s="3"/>
    </row>
    <row r="3" spans="1:17" ht="18.75" x14ac:dyDescent="0.3">
      <c r="A3" s="34" t="s">
        <v>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56"/>
      <c r="O3" s="3"/>
      <c r="P3" s="3"/>
      <c r="Q3" s="3"/>
    </row>
    <row r="4" spans="1:17" ht="18.75" x14ac:dyDescent="0.3">
      <c r="A4" s="5"/>
      <c r="B4" s="71" t="s">
        <v>34</v>
      </c>
      <c r="C4" s="71"/>
      <c r="D4" s="71"/>
      <c r="E4" s="71"/>
      <c r="F4" s="71"/>
      <c r="G4" s="71"/>
      <c r="H4" s="71"/>
      <c r="I4" s="23"/>
      <c r="J4" s="23"/>
      <c r="K4" s="23"/>
      <c r="L4" s="23"/>
      <c r="M4" s="23"/>
      <c r="N4" s="56"/>
      <c r="O4" s="3"/>
      <c r="P4" s="3"/>
      <c r="Q4" s="3"/>
    </row>
    <row r="5" spans="1:17" ht="18.75" x14ac:dyDescent="0.3">
      <c r="A5" s="5"/>
      <c r="B5" s="23"/>
      <c r="C5" s="23"/>
      <c r="D5" s="23"/>
      <c r="E5" s="23"/>
      <c r="F5" s="23"/>
      <c r="G5" s="23"/>
      <c r="H5" s="23"/>
      <c r="I5" s="23"/>
      <c r="J5" s="63" t="s">
        <v>49</v>
      </c>
      <c r="K5" s="63"/>
      <c r="L5" s="63"/>
      <c r="M5" s="23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7">
        <f>SQRT(G13)</f>
        <v>22.774409275690978</v>
      </c>
      <c r="G6" s="8"/>
      <c r="H6" s="9" t="s">
        <v>11</v>
      </c>
      <c r="I6" s="23"/>
      <c r="J6" s="61" t="s">
        <v>53</v>
      </c>
      <c r="K6" s="62"/>
      <c r="L6" s="62"/>
      <c r="M6" s="23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23"/>
      <c r="C7" s="23"/>
      <c r="D7" s="23"/>
      <c r="E7" s="23"/>
      <c r="F7" s="23"/>
      <c r="G7" s="23"/>
      <c r="H7" s="23"/>
      <c r="I7" s="23"/>
      <c r="J7" s="62"/>
      <c r="K7" s="62"/>
      <c r="L7" s="62"/>
      <c r="M7" s="23"/>
      <c r="N7" s="56"/>
      <c r="O7" s="3"/>
      <c r="P7" s="3"/>
      <c r="Q7" s="3"/>
    </row>
    <row r="8" spans="1:17" ht="20.25" customHeight="1" thickTop="1" thickBot="1" x14ac:dyDescent="0.35">
      <c r="A8" s="35" t="s">
        <v>21</v>
      </c>
      <c r="B8" s="66" t="s">
        <v>12</v>
      </c>
      <c r="C8" s="66"/>
      <c r="D8" s="66"/>
      <c r="E8" s="2"/>
      <c r="F8" s="10">
        <v>43</v>
      </c>
      <c r="G8">
        <f>F8</f>
        <v>43</v>
      </c>
      <c r="H8" s="24" t="s">
        <v>4</v>
      </c>
      <c r="I8" s="23"/>
      <c r="J8" s="62"/>
      <c r="K8" s="62"/>
      <c r="L8" s="62"/>
      <c r="M8" s="23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23"/>
      <c r="C9" s="23"/>
      <c r="D9" s="23"/>
      <c r="E9" s="23"/>
      <c r="F9" s="23"/>
      <c r="G9" s="23"/>
      <c r="H9" s="23"/>
      <c r="I9" s="23"/>
      <c r="J9" s="62"/>
      <c r="K9" s="62"/>
      <c r="L9" s="62"/>
      <c r="M9" s="23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62</v>
      </c>
      <c r="G10">
        <f xml:space="preserve"> SIN(2*F10*PI()/180)</f>
        <v>0.82903757255504174</v>
      </c>
      <c r="H10" s="25" t="s">
        <v>15</v>
      </c>
      <c r="I10" s="23"/>
      <c r="J10" s="62"/>
      <c r="K10" s="62"/>
      <c r="L10" s="62"/>
      <c r="M10" s="23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23"/>
      <c r="C11" s="23"/>
      <c r="D11" s="23"/>
      <c r="E11" s="23"/>
      <c r="F11" s="23"/>
      <c r="G11" s="23"/>
      <c r="H11" s="23"/>
      <c r="I11" s="23"/>
      <c r="J11" s="62"/>
      <c r="K11" s="62"/>
      <c r="L11" s="62"/>
      <c r="M11" s="23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23"/>
      <c r="I12" s="23"/>
      <c r="J12" s="62"/>
      <c r="K12" s="62"/>
      <c r="L12" s="62"/>
      <c r="M12" s="23"/>
      <c r="N12" s="56"/>
      <c r="O12" s="57" t="s">
        <v>5</v>
      </c>
      <c r="P12" s="58"/>
      <c r="Q12" s="58"/>
    </row>
    <row r="13" spans="1:17" ht="20.25" customHeight="1" thickTop="1" x14ac:dyDescent="0.25">
      <c r="A13" s="46"/>
      <c r="B13" s="23"/>
      <c r="C13" s="23"/>
      <c r="D13" s="23"/>
      <c r="E13" s="23"/>
      <c r="F13" s="23"/>
      <c r="G13" s="23">
        <f>G12*(G8/G10)</f>
        <v>518.67371785667933</v>
      </c>
      <c r="H13" s="23"/>
      <c r="I13" s="23"/>
      <c r="J13" s="23"/>
      <c r="K13" s="23"/>
      <c r="L13" s="23"/>
      <c r="M13" s="23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56"/>
      <c r="O16" s="3"/>
      <c r="P16" s="3"/>
      <c r="Q16" s="3"/>
    </row>
    <row r="17" spans="1:17" ht="20.25" customHeight="1" x14ac:dyDescent="0.25">
      <c r="A17" s="11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6"/>
      <c r="O17" s="3"/>
      <c r="P17" s="3"/>
      <c r="Q17" s="3"/>
    </row>
    <row r="18" spans="1:17" ht="20.25" customHeight="1" x14ac:dyDescent="0.2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gFAVQjp7Ez/8mfU71NvM4j6WErr4zYpxx+Ftz5qLLHMpCQlT710sX2Tnef2KygPIeBqxp+Vkkzbe6r62FQZ34A==" saltValue="N6PWwduU9MjjD3SujCGimw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71" t="s">
        <v>47</v>
      </c>
      <c r="C4" s="71"/>
      <c r="D4" s="71"/>
      <c r="E4" s="71"/>
      <c r="F4" s="71"/>
      <c r="G4" s="71"/>
      <c r="H4" s="71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7">
        <f>DEGREES(G16)</f>
        <v>40.541601873504518</v>
      </c>
      <c r="G6" s="8"/>
      <c r="H6" s="47" t="s">
        <v>15</v>
      </c>
      <c r="I6" s="44"/>
      <c r="J6" s="61" t="s">
        <v>54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35" t="s">
        <v>21</v>
      </c>
      <c r="B8" s="66" t="s">
        <v>12</v>
      </c>
      <c r="C8" s="66"/>
      <c r="D8" s="66"/>
      <c r="E8" s="2"/>
      <c r="F8" s="10">
        <v>325</v>
      </c>
      <c r="G8">
        <f>F8</f>
        <v>325</v>
      </c>
      <c r="H8" s="24" t="s">
        <v>4</v>
      </c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46</v>
      </c>
      <c r="C10" s="66"/>
      <c r="D10" s="66"/>
      <c r="E10" s="2"/>
      <c r="F10" s="10">
        <v>50</v>
      </c>
      <c r="G10">
        <f>F10</f>
        <v>50</v>
      </c>
      <c r="H10" s="25"/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4"/>
      <c r="C11" s="44"/>
      <c r="D11" s="44"/>
      <c r="E11" s="44"/>
      <c r="F11" s="44"/>
      <c r="G11" s="44"/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thickTop="1" x14ac:dyDescent="0.25">
      <c r="A13" s="46"/>
      <c r="B13" s="44"/>
      <c r="C13" s="44"/>
      <c r="D13" s="44"/>
      <c r="E13" s="44"/>
      <c r="F13" s="44"/>
      <c r="G13" s="44">
        <f>G12*G8</f>
        <v>3250</v>
      </c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G14" s="44">
        <f>2*POWER(G10,2)</f>
        <v>5000</v>
      </c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G15" s="44">
        <f>G13/G14</f>
        <v>0.65</v>
      </c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G16" s="44">
        <f>ASIN(G15)</f>
        <v>0.70758443672535554</v>
      </c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HAgxvRIVGqIRxm39QzXZWoW4HvUZYwNRWfhWeTUtoJbk/xZB+sV+U7B2DQhn1vk0i2dvhCY0ACvlliHvwfcVBw==" saltValue="Yllw3P9/SV5wfNYDHwDuYA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12" sqref="A12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1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8.75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72" t="s">
        <v>33</v>
      </c>
      <c r="C4" s="72"/>
      <c r="D4" s="72"/>
      <c r="E4" s="72"/>
      <c r="F4" s="72"/>
      <c r="G4" s="72"/>
      <c r="H4" s="72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9">
        <f>G8*G10</f>
        <v>4.8753997089838919</v>
      </c>
      <c r="G6" s="20"/>
      <c r="H6" s="21" t="s">
        <v>11</v>
      </c>
      <c r="I6" s="6"/>
      <c r="J6" s="61" t="s">
        <v>59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0</v>
      </c>
      <c r="C8" s="66"/>
      <c r="D8" s="66"/>
      <c r="E8" s="2"/>
      <c r="F8" s="10">
        <v>8.5</v>
      </c>
      <c r="G8">
        <f>F8</f>
        <v>8.5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35</v>
      </c>
      <c r="G10">
        <f>SIN(F10*PI()/180)</f>
        <v>0.57357643635104605</v>
      </c>
      <c r="H10" s="25" t="s">
        <v>15</v>
      </c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x14ac:dyDescent="0.25">
      <c r="A11" s="35" t="s">
        <v>24</v>
      </c>
      <c r="B11" s="4"/>
      <c r="C11" s="4"/>
      <c r="D11" s="4"/>
      <c r="E11" s="4"/>
      <c r="F11" s="4"/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"/>
      <c r="F12" s="4"/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tKMC6ZCTIvjzxJJ6E8W0ifU8Cub8LImh0Q65093Kc3cO0KVgp97oPStF1F4Kv6v5nbJUdLktV845eTnFXfWdMw==" saltValue="9f/L2AoEYYlHYUgtaNEYBw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6" max="6" width="11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6"/>
      <c r="O2" s="3"/>
      <c r="P2" s="3"/>
      <c r="Q2" s="3"/>
    </row>
    <row r="3" spans="1:17" ht="18.75" x14ac:dyDescent="0.3">
      <c r="A3" s="34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56"/>
      <c r="O3" s="3"/>
      <c r="P3" s="3"/>
      <c r="Q3" s="3"/>
    </row>
    <row r="4" spans="1:17" ht="18.75" x14ac:dyDescent="0.3">
      <c r="A4" s="5"/>
      <c r="B4" s="72" t="s">
        <v>44</v>
      </c>
      <c r="C4" s="72"/>
      <c r="D4" s="72"/>
      <c r="E4" s="72"/>
      <c r="F4" s="72"/>
      <c r="G4" s="72"/>
      <c r="H4" s="72"/>
      <c r="I4" s="42"/>
      <c r="J4" s="42"/>
      <c r="K4" s="42"/>
      <c r="L4" s="42"/>
      <c r="M4" s="42"/>
      <c r="N4" s="56"/>
      <c r="O4" s="3"/>
      <c r="P4" s="3"/>
      <c r="Q4" s="3"/>
    </row>
    <row r="5" spans="1:17" ht="18.75" x14ac:dyDescent="0.3">
      <c r="A5" s="5"/>
      <c r="B5" s="42"/>
      <c r="C5" s="42"/>
      <c r="D5" s="42"/>
      <c r="E5" s="42"/>
      <c r="F5" s="42"/>
      <c r="G5" s="42"/>
      <c r="H5" s="42"/>
      <c r="I5" s="42"/>
      <c r="J5" s="63" t="s">
        <v>49</v>
      </c>
      <c r="K5" s="63"/>
      <c r="L5" s="63"/>
      <c r="M5" s="42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9">
        <f>G8/G10</f>
        <v>3.4641016151377548</v>
      </c>
      <c r="G6" s="20"/>
      <c r="H6" s="21" t="s">
        <v>11</v>
      </c>
      <c r="I6" s="6"/>
      <c r="J6" s="61" t="s">
        <v>61</v>
      </c>
      <c r="K6" s="62"/>
      <c r="L6" s="62"/>
      <c r="M6" s="42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2"/>
      <c r="C7" s="42"/>
      <c r="D7" s="42"/>
      <c r="E7" s="42"/>
      <c r="F7" s="42"/>
      <c r="G7" s="42"/>
      <c r="H7" s="42"/>
      <c r="I7" s="42"/>
      <c r="J7" s="62"/>
      <c r="K7" s="62"/>
      <c r="L7" s="62"/>
      <c r="M7" s="42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43</v>
      </c>
      <c r="C8" s="66"/>
      <c r="D8" s="66"/>
      <c r="E8" s="2"/>
      <c r="F8" s="10">
        <v>3</v>
      </c>
      <c r="G8">
        <f>F8</f>
        <v>3</v>
      </c>
      <c r="H8" s="42"/>
      <c r="I8" s="42"/>
      <c r="J8" s="62"/>
      <c r="K8" s="62"/>
      <c r="L8" s="62"/>
      <c r="M8" s="42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2"/>
      <c r="C9" s="42"/>
      <c r="D9" s="42"/>
      <c r="E9" s="42"/>
      <c r="F9" s="42"/>
      <c r="G9" s="42"/>
      <c r="H9" s="42"/>
      <c r="I9" s="42"/>
      <c r="J9" s="62"/>
      <c r="K9" s="62"/>
      <c r="L9" s="62"/>
      <c r="M9" s="42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60</v>
      </c>
      <c r="G10">
        <f>SIN(F10*PI()/180)</f>
        <v>0.8660254037844386</v>
      </c>
      <c r="H10" s="25" t="s">
        <v>15</v>
      </c>
      <c r="I10" s="42"/>
      <c r="J10" s="62"/>
      <c r="K10" s="62"/>
      <c r="L10" s="62"/>
      <c r="M10" s="42"/>
      <c r="N10" s="56"/>
      <c r="O10" s="3"/>
      <c r="P10" s="3"/>
      <c r="Q10" s="3"/>
    </row>
    <row r="11" spans="1:17" ht="20.25" customHeight="1" thickTop="1" x14ac:dyDescent="0.25">
      <c r="A11" s="35" t="s">
        <v>24</v>
      </c>
      <c r="B11" s="42"/>
      <c r="C11" s="42"/>
      <c r="D11" s="42"/>
      <c r="E11" s="42"/>
      <c r="F11" s="42"/>
      <c r="H11" s="42"/>
      <c r="I11" s="42"/>
      <c r="J11" s="62"/>
      <c r="K11" s="62"/>
      <c r="L11" s="62"/>
      <c r="M11" s="42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2"/>
      <c r="F12" s="42"/>
      <c r="H12" s="42"/>
      <c r="I12" s="42"/>
      <c r="J12" s="62"/>
      <c r="K12" s="62"/>
      <c r="L12" s="62"/>
      <c r="M12" s="42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2"/>
      <c r="C13" s="42"/>
      <c r="D13" s="42"/>
      <c r="E13" s="42"/>
      <c r="F13" s="42"/>
      <c r="H13" s="42"/>
      <c r="I13" s="42"/>
      <c r="J13" s="42"/>
      <c r="K13" s="42"/>
      <c r="L13" s="42"/>
      <c r="M13" s="42"/>
      <c r="N13" s="56"/>
      <c r="O13" s="3"/>
      <c r="P13" s="3"/>
      <c r="Q13" s="3"/>
    </row>
    <row r="14" spans="1:17" ht="20.25" customHeight="1" x14ac:dyDescent="0.25">
      <c r="A14" s="11"/>
      <c r="B14" s="42"/>
      <c r="C14" s="42"/>
      <c r="D14" s="42"/>
      <c r="E14" s="42"/>
      <c r="F14" s="42"/>
      <c r="H14" s="42"/>
      <c r="I14" s="42"/>
      <c r="J14" s="42"/>
      <c r="K14" s="42"/>
      <c r="L14" s="42"/>
      <c r="M14" s="42"/>
      <c r="N14" s="56"/>
      <c r="O14" s="3"/>
      <c r="P14" s="3"/>
      <c r="Q14" s="3"/>
    </row>
    <row r="15" spans="1:17" ht="20.25" customHeight="1" x14ac:dyDescent="0.3">
      <c r="A15" s="33" t="s">
        <v>28</v>
      </c>
      <c r="B15" s="42"/>
      <c r="C15" s="42"/>
      <c r="D15" s="42"/>
      <c r="E15" s="42"/>
      <c r="F15" s="42"/>
      <c r="H15" s="42"/>
      <c r="I15" s="42"/>
      <c r="J15" s="42"/>
      <c r="K15" s="42"/>
      <c r="L15" s="42"/>
      <c r="M15" s="42"/>
      <c r="N15" s="56"/>
      <c r="O15" s="3"/>
      <c r="P15" s="3"/>
      <c r="Q15" s="3"/>
    </row>
    <row r="16" spans="1:17" ht="20.25" customHeight="1" x14ac:dyDescent="0.25">
      <c r="A16" s="11" t="s">
        <v>26</v>
      </c>
      <c r="B16" s="42"/>
      <c r="C16" s="42"/>
      <c r="D16" s="42"/>
      <c r="E16" s="42"/>
      <c r="F16" s="42"/>
      <c r="H16" s="42"/>
      <c r="I16" s="42"/>
      <c r="J16" s="42"/>
      <c r="K16" s="42"/>
      <c r="L16" s="42"/>
      <c r="M16" s="42"/>
      <c r="N16" s="56"/>
      <c r="O16" s="3"/>
      <c r="P16" s="3"/>
      <c r="Q16" s="3"/>
    </row>
    <row r="17" spans="1:17" ht="20.25" customHeight="1" x14ac:dyDescent="0.25">
      <c r="A17" s="11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56"/>
      <c r="O17" s="3"/>
      <c r="P17" s="3"/>
      <c r="Q17" s="3"/>
    </row>
    <row r="18" spans="1:17" ht="20.25" customHeight="1" x14ac:dyDescent="0.25">
      <c r="A18" s="5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ut2rIpaLTvIho3Y59kJj8CW60+XAF1lDeN4z/q5WcHTIgOjIRHfdC9ZBqmjlwVdS3CZQ0DSD7z+hTTwxnp/GCg==" saltValue="BW27OhCDJZv5r+/TY3u9xg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6" max="6" width="11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6"/>
      <c r="O2" s="3"/>
      <c r="P2" s="3"/>
      <c r="Q2" s="3"/>
    </row>
    <row r="3" spans="1:17" ht="18.75" x14ac:dyDescent="0.3">
      <c r="A3" s="34" t="s">
        <v>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56"/>
      <c r="O3" s="3"/>
      <c r="P3" s="3"/>
      <c r="Q3" s="3"/>
    </row>
    <row r="4" spans="1:17" ht="18.75" x14ac:dyDescent="0.3">
      <c r="A4" s="5"/>
      <c r="B4" s="72" t="s">
        <v>42</v>
      </c>
      <c r="C4" s="72"/>
      <c r="D4" s="72"/>
      <c r="E4" s="72"/>
      <c r="F4" s="72"/>
      <c r="G4" s="72"/>
      <c r="H4" s="72"/>
      <c r="I4" s="42"/>
      <c r="J4" s="42"/>
      <c r="K4" s="42"/>
      <c r="L4" s="42"/>
      <c r="M4" s="42"/>
      <c r="N4" s="56"/>
      <c r="O4" s="3"/>
      <c r="P4" s="3"/>
      <c r="Q4" s="3"/>
    </row>
    <row r="5" spans="1:17" ht="18.75" x14ac:dyDescent="0.3">
      <c r="A5" s="5"/>
      <c r="B5" s="42"/>
      <c r="C5" s="42"/>
      <c r="D5" s="42"/>
      <c r="E5" s="42"/>
      <c r="F5" s="42"/>
      <c r="G5" s="42"/>
      <c r="H5" s="42"/>
      <c r="I5" s="42"/>
      <c r="J5" s="63" t="s">
        <v>49</v>
      </c>
      <c r="K5" s="63"/>
      <c r="L5" s="63"/>
      <c r="M5" s="42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9">
        <f>DEGREES(G12)</f>
        <v>72.524634853498583</v>
      </c>
      <c r="G6" s="20"/>
      <c r="H6" s="43" t="s">
        <v>15</v>
      </c>
      <c r="I6" s="6"/>
      <c r="J6" s="61" t="s">
        <v>62</v>
      </c>
      <c r="K6" s="62"/>
      <c r="L6" s="62"/>
      <c r="M6" s="42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2"/>
      <c r="C7" s="42"/>
      <c r="D7" s="42"/>
      <c r="E7" s="42"/>
      <c r="F7" s="42"/>
      <c r="G7" s="42"/>
      <c r="H7" s="42"/>
      <c r="I7" s="42"/>
      <c r="J7" s="62"/>
      <c r="K7" s="62"/>
      <c r="L7" s="62"/>
      <c r="M7" s="42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43</v>
      </c>
      <c r="C8" s="66"/>
      <c r="D8" s="66"/>
      <c r="E8" s="2"/>
      <c r="F8" s="10">
        <v>6.2</v>
      </c>
      <c r="G8">
        <f>F8</f>
        <v>6.2</v>
      </c>
      <c r="H8" s="42"/>
      <c r="I8" s="42"/>
      <c r="J8" s="62"/>
      <c r="K8" s="62"/>
      <c r="L8" s="62"/>
      <c r="M8" s="42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2"/>
      <c r="C9" s="42"/>
      <c r="D9" s="42"/>
      <c r="E9" s="42"/>
      <c r="F9" s="42"/>
      <c r="G9" s="42"/>
      <c r="H9" s="42"/>
      <c r="I9" s="42"/>
      <c r="J9" s="62"/>
      <c r="K9" s="62"/>
      <c r="L9" s="62"/>
      <c r="M9" s="42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6.5</v>
      </c>
      <c r="G10">
        <f>F10</f>
        <v>6.5</v>
      </c>
      <c r="H10" s="25"/>
      <c r="I10" s="42"/>
      <c r="J10" s="62"/>
      <c r="K10" s="62"/>
      <c r="L10" s="62"/>
      <c r="M10" s="42"/>
      <c r="N10" s="56"/>
      <c r="O10" s="3"/>
      <c r="P10" s="3"/>
      <c r="Q10" s="3"/>
    </row>
    <row r="11" spans="1:17" ht="20.25" customHeight="1" thickTop="1" x14ac:dyDescent="0.25">
      <c r="A11" s="35" t="s">
        <v>24</v>
      </c>
      <c r="B11" s="42"/>
      <c r="C11" s="42"/>
      <c r="D11" s="42"/>
      <c r="E11" s="42"/>
      <c r="F11" s="42"/>
      <c r="G11">
        <f>G8/G10</f>
        <v>0.9538461538461539</v>
      </c>
      <c r="H11" s="42"/>
      <c r="I11" s="42"/>
      <c r="J11" s="62"/>
      <c r="K11" s="62"/>
      <c r="L11" s="62"/>
      <c r="M11" s="42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2"/>
      <c r="F12" s="42"/>
      <c r="G12">
        <f>ASIN(G11)</f>
        <v>1.2657936670001857</v>
      </c>
      <c r="H12" s="42"/>
      <c r="I12" s="42"/>
      <c r="J12" s="62"/>
      <c r="K12" s="62"/>
      <c r="L12" s="62"/>
      <c r="M12" s="42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2"/>
      <c r="C13" s="42"/>
      <c r="D13" s="42"/>
      <c r="E13" s="42"/>
      <c r="F13" s="42"/>
      <c r="H13" s="42"/>
      <c r="I13" s="42"/>
      <c r="J13" s="42"/>
      <c r="K13" s="42"/>
      <c r="L13" s="42"/>
      <c r="M13" s="42"/>
      <c r="N13" s="56"/>
      <c r="O13" s="3"/>
      <c r="P13" s="3"/>
      <c r="Q13" s="3"/>
    </row>
    <row r="14" spans="1:17" ht="20.25" customHeight="1" x14ac:dyDescent="0.25">
      <c r="A14" s="11"/>
      <c r="B14" s="42"/>
      <c r="C14" s="42"/>
      <c r="D14" s="42"/>
      <c r="E14" s="42"/>
      <c r="F14" s="42"/>
      <c r="H14" s="42"/>
      <c r="I14" s="42"/>
      <c r="J14" s="42"/>
      <c r="K14" s="42"/>
      <c r="L14" s="42"/>
      <c r="M14" s="42"/>
      <c r="N14" s="56"/>
      <c r="O14" s="3"/>
      <c r="P14" s="3"/>
      <c r="Q14" s="3"/>
    </row>
    <row r="15" spans="1:17" ht="20.25" customHeight="1" x14ac:dyDescent="0.3">
      <c r="A15" s="33" t="s">
        <v>28</v>
      </c>
      <c r="B15" s="42"/>
      <c r="C15" s="42"/>
      <c r="D15" s="42"/>
      <c r="E15" s="42"/>
      <c r="F15" s="42"/>
      <c r="H15" s="42"/>
      <c r="I15" s="42"/>
      <c r="J15" s="42"/>
      <c r="K15" s="42"/>
      <c r="L15" s="42"/>
      <c r="M15" s="42"/>
      <c r="N15" s="56"/>
      <c r="O15" s="3"/>
      <c r="P15" s="3"/>
      <c r="Q15" s="3"/>
    </row>
    <row r="16" spans="1:17" ht="20.25" customHeight="1" x14ac:dyDescent="0.25">
      <c r="A16" s="11" t="s">
        <v>26</v>
      </c>
      <c r="B16" s="42"/>
      <c r="C16" s="42"/>
      <c r="D16" s="42"/>
      <c r="E16" s="42"/>
      <c r="F16" s="42"/>
      <c r="H16" s="42"/>
      <c r="I16" s="42"/>
      <c r="J16" s="42"/>
      <c r="K16" s="42"/>
      <c r="L16" s="42"/>
      <c r="M16" s="42"/>
      <c r="N16" s="56"/>
      <c r="O16" s="3"/>
      <c r="P16" s="3"/>
      <c r="Q16" s="3"/>
    </row>
    <row r="17" spans="1:17" ht="20.25" customHeight="1" x14ac:dyDescent="0.25">
      <c r="A17" s="11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56"/>
      <c r="O17" s="3"/>
      <c r="P17" s="3"/>
      <c r="Q17" s="3"/>
    </row>
    <row r="18" spans="1:17" ht="20.25" customHeight="1" x14ac:dyDescent="0.25">
      <c r="A18" s="5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vL2J+9Lg9dW8T1DAMs29EjUQCKKXpAowuNa6cNG0jQ2xnhOQLSt5JiaXc4F9nK9MqXPF8zYepR03E62Uw3kioQ==" saltValue="nzrOOU25I/ZYq2fTV7FAgA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pageSetup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10" sqref="A10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36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customHeight="1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8.75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73" t="s">
        <v>32</v>
      </c>
      <c r="C4" s="73"/>
      <c r="D4" s="73"/>
      <c r="E4" s="73"/>
      <c r="F4" s="73"/>
      <c r="G4" s="73"/>
      <c r="H4" s="73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3">
        <f>(2*G8*G10)/G12</f>
        <v>2.3140353948715413</v>
      </c>
      <c r="G6" s="14"/>
      <c r="H6" s="15" t="s">
        <v>6</v>
      </c>
      <c r="I6" s="6"/>
      <c r="J6" s="61" t="s">
        <v>52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0</v>
      </c>
      <c r="C8" s="66"/>
      <c r="D8" s="66"/>
      <c r="E8" s="2"/>
      <c r="F8" s="10">
        <v>18</v>
      </c>
      <c r="G8">
        <f>2*F8</f>
        <v>36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35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40</v>
      </c>
      <c r="G10">
        <f>SIN(F10*PI()/180)</f>
        <v>0.64278760968653925</v>
      </c>
      <c r="H10" s="25" t="s">
        <v>15</v>
      </c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"/>
      <c r="C11" s="4"/>
      <c r="D11" s="4"/>
      <c r="E11" s="4"/>
      <c r="F11" s="4"/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2*F12</f>
        <v>20</v>
      </c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FmOORUiOTTBJvZfCnivETuwTcEMifmr6YSj2Zraq4/0CUZWx3cEbAnEsSvpqC2tLs+gUyY5rhIWY1fyS9ZzSqA==" saltValue="2ORokbEmxi7GsEXvgu0OrA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10" sqref="A10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36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customHeight="1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73" t="s">
        <v>45</v>
      </c>
      <c r="C4" s="73"/>
      <c r="D4" s="73"/>
      <c r="E4" s="73"/>
      <c r="F4" s="73"/>
      <c r="G4" s="73"/>
      <c r="H4" s="73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3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3">
        <f>DEGREES(G14)</f>
        <v>56.442690238079287</v>
      </c>
      <c r="G6" s="14"/>
      <c r="H6" s="49" t="s">
        <v>15</v>
      </c>
      <c r="I6" s="6"/>
      <c r="J6" s="61" t="s">
        <v>51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0</v>
      </c>
      <c r="C8" s="66"/>
      <c r="D8" s="66"/>
      <c r="E8" s="2"/>
      <c r="F8" s="10">
        <v>15</v>
      </c>
      <c r="G8">
        <f>F8</f>
        <v>15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35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9</v>
      </c>
      <c r="C10" s="66"/>
      <c r="D10" s="66"/>
      <c r="E10" s="2"/>
      <c r="F10" s="10">
        <v>2.5</v>
      </c>
      <c r="G10">
        <f>F10</f>
        <v>2.5</v>
      </c>
      <c r="H10" s="50" t="s">
        <v>6</v>
      </c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4"/>
      <c r="C11" s="44"/>
      <c r="D11" s="44"/>
      <c r="E11" s="44"/>
      <c r="F11" s="44"/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4"/>
      <c r="C13" s="44"/>
      <c r="D13" s="44"/>
      <c r="E13" s="44"/>
      <c r="F13" s="44"/>
      <c r="G13">
        <f>(G12*G10)/(2*G8)</f>
        <v>0.83333333333333337</v>
      </c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G14">
        <f>ASIN(G13)</f>
        <v>0.98511078333774571</v>
      </c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qXGR9FVDFUOi4ikRZSqtiG7w3j+LKVWmntoMCSI8+rmXq58WDIMgtAnnJzmE1eY4GVyg30cguqBn9KbXBdRmaA==" saltValue="BAc+iCqORAeCTIuEY0OhSg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O1" sqref="O1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36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customHeight="1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73" t="s">
        <v>48</v>
      </c>
      <c r="C4" s="73"/>
      <c r="D4" s="73"/>
      <c r="E4" s="73"/>
      <c r="F4" s="73"/>
      <c r="G4" s="73"/>
      <c r="H4" s="73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3">
        <f>(G12*G10)/(2*G8)</f>
        <v>176.77669529663689</v>
      </c>
      <c r="G6" s="14"/>
      <c r="H6" s="51" t="s">
        <v>11</v>
      </c>
      <c r="I6" s="6"/>
      <c r="J6" s="61" t="s">
        <v>50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1</v>
      </c>
      <c r="C8" s="66"/>
      <c r="D8" s="66"/>
      <c r="E8" s="2"/>
      <c r="F8" s="10">
        <v>45</v>
      </c>
      <c r="G8">
        <f>SIN(F8*PI()/180)</f>
        <v>0.70710678118654746</v>
      </c>
      <c r="H8" s="25" t="s">
        <v>15</v>
      </c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35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9</v>
      </c>
      <c r="C10" s="66"/>
      <c r="D10" s="66"/>
      <c r="E10" s="2"/>
      <c r="F10" s="10">
        <v>25</v>
      </c>
      <c r="G10">
        <f>F10</f>
        <v>25</v>
      </c>
      <c r="H10" s="50" t="s">
        <v>6</v>
      </c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4"/>
      <c r="C11" s="44"/>
      <c r="D11" s="44"/>
      <c r="E11" s="44"/>
      <c r="F11" s="44"/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4"/>
      <c r="C13" s="44"/>
      <c r="D13" s="44"/>
      <c r="E13" s="44"/>
      <c r="F13" s="44"/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t+nP54GomC+KvzjU8/qn0B2uwHms+/f6cfbknNfLDvMjcDJOLDOGYfvR9OSmmA/klldTlT5LxxXGaoahW03M4Q==" saltValue="y5uwln15hcl2RGfkmzZdLA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9" sqref="A9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8.75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71" t="s">
        <v>31</v>
      </c>
      <c r="C4" s="71"/>
      <c r="D4" s="71"/>
      <c r="E4" s="71"/>
      <c r="F4" s="71"/>
      <c r="G4" s="71"/>
      <c r="H4" s="71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7">
        <f>(G8*G10)/G12</f>
        <v>6.3027696192781315</v>
      </c>
      <c r="G6" s="8"/>
      <c r="H6" s="9" t="s">
        <v>4</v>
      </c>
      <c r="I6" s="4"/>
      <c r="J6" s="61" t="s">
        <v>55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35" t="s">
        <v>21</v>
      </c>
      <c r="B8" s="66" t="s">
        <v>0</v>
      </c>
      <c r="C8" s="66"/>
      <c r="D8" s="66"/>
      <c r="E8" s="2"/>
      <c r="F8" s="10">
        <v>8</v>
      </c>
      <c r="G8">
        <f>POWER(F8,2)</f>
        <v>64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50</v>
      </c>
      <c r="G10">
        <f>SIN(2*F10*PI()/180)</f>
        <v>0.98480775301220802</v>
      </c>
      <c r="H10" s="25" t="s">
        <v>15</v>
      </c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"/>
      <c r="C11" s="4"/>
      <c r="D11" s="4"/>
      <c r="E11" s="4"/>
      <c r="F11" s="4"/>
      <c r="G11" s="4"/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h0kHCi6pO3jjzbdrWOSVD9gSst3XAeWhwTUuCBGkkc64o7dj59eJ5AgwgPhLyfEtaAf9nFRjbevBnFk3nBsyhQ==" saltValue="SmBadvtJZkw4KkeayC09+A==" spinCount="100000" sheet="1" objects="1" scenarios="1"/>
  <mergeCells count="10">
    <mergeCell ref="N1:N19"/>
    <mergeCell ref="O12:Q12"/>
    <mergeCell ref="B19:M19"/>
    <mergeCell ref="B4:H4"/>
    <mergeCell ref="J5:L5"/>
    <mergeCell ref="J6:L12"/>
    <mergeCell ref="B6:D6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ignoredErrors>
    <ignoredError sqref="F6" evalError="1"/>
  </ignoredError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17" sqref="A17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23"/>
      <c r="C2" s="23"/>
      <c r="D2" s="23"/>
      <c r="E2" s="23"/>
      <c r="F2" s="23"/>
      <c r="G2" s="23"/>
      <c r="H2" s="23"/>
      <c r="I2" s="23"/>
      <c r="J2" s="76" t="s">
        <v>18</v>
      </c>
      <c r="K2" s="76"/>
      <c r="L2" s="76"/>
      <c r="M2" s="23"/>
      <c r="N2" s="56"/>
      <c r="O2" s="3"/>
      <c r="P2" s="3"/>
      <c r="Q2" s="3"/>
    </row>
    <row r="3" spans="1:17" ht="18.75" x14ac:dyDescent="0.3">
      <c r="A3" s="34" t="s">
        <v>8</v>
      </c>
      <c r="B3" s="23"/>
      <c r="C3" s="23"/>
      <c r="D3" s="23"/>
      <c r="E3" s="23"/>
      <c r="F3" s="23"/>
      <c r="G3" s="23"/>
      <c r="H3" s="23"/>
      <c r="I3" s="23"/>
      <c r="J3" s="76"/>
      <c r="K3" s="76"/>
      <c r="L3" s="76"/>
      <c r="M3" s="23"/>
      <c r="N3" s="56"/>
      <c r="O3" s="3"/>
      <c r="P3" s="3"/>
      <c r="Q3" s="3"/>
    </row>
    <row r="4" spans="1:17" ht="18.75" x14ac:dyDescent="0.3">
      <c r="A4" s="5"/>
      <c r="B4" s="75" t="s">
        <v>29</v>
      </c>
      <c r="C4" s="75"/>
      <c r="D4" s="75"/>
      <c r="E4" s="75"/>
      <c r="F4" s="75"/>
      <c r="G4" s="75"/>
      <c r="H4" s="75"/>
      <c r="I4" s="23"/>
      <c r="J4" s="23"/>
      <c r="K4" s="23"/>
      <c r="L4" s="23"/>
      <c r="M4" s="23"/>
      <c r="N4" s="56"/>
      <c r="O4" s="3"/>
      <c r="P4" s="3"/>
      <c r="Q4" s="3"/>
    </row>
    <row r="5" spans="1:17" ht="18.75" x14ac:dyDescent="0.3">
      <c r="A5" s="5"/>
      <c r="B5" s="23"/>
      <c r="C5" s="23"/>
      <c r="D5" s="23"/>
      <c r="E5" s="23"/>
      <c r="F5" s="23"/>
      <c r="G5" s="23"/>
      <c r="H5" s="23"/>
      <c r="I5" s="23"/>
      <c r="J5" s="63" t="s">
        <v>49</v>
      </c>
      <c r="K5" s="63"/>
      <c r="L5" s="63"/>
      <c r="M5" s="23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27">
        <f>(G8-(G12*G10))</f>
        <v>-1.5</v>
      </c>
      <c r="G6" s="28"/>
      <c r="H6" s="29" t="s">
        <v>11</v>
      </c>
      <c r="I6" s="23"/>
      <c r="J6" s="61" t="s">
        <v>74</v>
      </c>
      <c r="K6" s="62"/>
      <c r="L6" s="62"/>
      <c r="M6" s="23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23"/>
      <c r="C7" s="23"/>
      <c r="D7" s="23"/>
      <c r="E7" s="23"/>
      <c r="F7" s="23"/>
      <c r="G7" s="23"/>
      <c r="H7" s="23"/>
      <c r="I7" s="23"/>
      <c r="J7" s="62"/>
      <c r="K7" s="62"/>
      <c r="L7" s="62"/>
      <c r="M7" s="23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16</v>
      </c>
      <c r="C8" s="66"/>
      <c r="D8" s="66"/>
      <c r="E8" s="2"/>
      <c r="F8" s="10">
        <v>4.5</v>
      </c>
      <c r="G8">
        <f>F8</f>
        <v>4.5</v>
      </c>
      <c r="H8" s="26"/>
      <c r="I8" s="23"/>
      <c r="J8" s="62"/>
      <c r="K8" s="62"/>
      <c r="L8" s="62"/>
      <c r="M8" s="23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23"/>
      <c r="C9" s="23"/>
      <c r="D9" s="23"/>
      <c r="E9" s="23"/>
      <c r="F9" s="23"/>
      <c r="G9" s="23"/>
      <c r="H9" s="23"/>
      <c r="I9" s="23"/>
      <c r="J9" s="62"/>
      <c r="K9" s="62"/>
      <c r="L9" s="62"/>
      <c r="M9" s="23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17</v>
      </c>
      <c r="C10" s="66"/>
      <c r="D10" s="66"/>
      <c r="E10" s="2"/>
      <c r="F10" s="10">
        <v>0.6</v>
      </c>
      <c r="G10">
        <f>F10</f>
        <v>0.6</v>
      </c>
      <c r="H10" s="26" t="s">
        <v>6</v>
      </c>
      <c r="I10" s="23"/>
      <c r="J10" s="62"/>
      <c r="K10" s="62"/>
      <c r="L10" s="62"/>
      <c r="M10" s="23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23"/>
      <c r="C11" s="23"/>
      <c r="D11" s="23"/>
      <c r="E11" s="23"/>
      <c r="F11" s="23"/>
      <c r="G11" s="23"/>
      <c r="H11" s="23"/>
      <c r="I11" s="23"/>
      <c r="J11" s="62"/>
      <c r="K11" s="62"/>
      <c r="L11" s="62"/>
      <c r="M11" s="23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23"/>
      <c r="I12" s="23"/>
      <c r="J12" s="62"/>
      <c r="K12" s="62"/>
      <c r="L12" s="62"/>
      <c r="M12" s="23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35" t="s">
        <v>26</v>
      </c>
      <c r="B16" s="23"/>
      <c r="C16" s="23"/>
      <c r="D16" s="23"/>
      <c r="E16" s="23"/>
      <c r="F16" s="23"/>
      <c r="G16" s="23"/>
      <c r="H16" s="23"/>
      <c r="I16" s="23"/>
      <c r="J16" s="74"/>
      <c r="K16" s="74"/>
      <c r="L16" s="74"/>
      <c r="M16" s="23"/>
      <c r="N16" s="56"/>
      <c r="O16" s="3"/>
      <c r="P16" s="3"/>
      <c r="Q16" s="3"/>
    </row>
    <row r="17" spans="1:17" ht="20.25" customHeight="1" x14ac:dyDescent="0.25">
      <c r="A17" s="11" t="s">
        <v>27</v>
      </c>
      <c r="B17" s="23"/>
      <c r="C17" s="23"/>
      <c r="D17" s="23"/>
      <c r="E17" s="23"/>
      <c r="F17" s="23"/>
      <c r="G17" s="23"/>
      <c r="H17" s="23"/>
      <c r="I17" s="23"/>
      <c r="J17" s="74"/>
      <c r="K17" s="74"/>
      <c r="L17" s="74"/>
      <c r="M17" s="23"/>
      <c r="N17" s="56"/>
      <c r="O17" s="3"/>
      <c r="P17" s="3"/>
      <c r="Q17" s="3"/>
    </row>
    <row r="18" spans="1:17" ht="20.25" customHeight="1" x14ac:dyDescent="0.2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YzDEnQ0xE37V9nmiveqFw9uPvaGqe4PLpJ4h8Htp836pRRAmcz5JgvM5/5PTceyouBi3BzqgkYgvonzjFMt0kg==" saltValue="EsOoZrJ7yLA6fos1wJfR1Q==" spinCount="100000" sheet="1" objects="1" scenarios="1"/>
  <mergeCells count="12">
    <mergeCell ref="N1:N19"/>
    <mergeCell ref="O12:Q12"/>
    <mergeCell ref="B19:M19"/>
    <mergeCell ref="J16:L17"/>
    <mergeCell ref="B4:H4"/>
    <mergeCell ref="J5:L5"/>
    <mergeCell ref="B6:D6"/>
    <mergeCell ref="J6:L12"/>
    <mergeCell ref="B8:D8"/>
    <mergeCell ref="B10:D10"/>
    <mergeCell ref="B12:D12"/>
    <mergeCell ref="J2:L3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7" sqref="A7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85546875" hidden="1" customWidth="1"/>
    <col min="8" max="8" width="5.7109375" customWidth="1"/>
    <col min="9" max="9" width="3.28515625" customWidth="1"/>
    <col min="13" max="14" width="5.7109375" customWidth="1"/>
  </cols>
  <sheetData>
    <row r="1" spans="1:17" x14ac:dyDescent="0.25">
      <c r="A1" s="36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5" customHeight="1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60" t="s">
        <v>45</v>
      </c>
      <c r="C4" s="60"/>
      <c r="D4" s="60"/>
      <c r="E4" s="60"/>
      <c r="F4" s="60"/>
      <c r="G4" s="60"/>
      <c r="H4" s="60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39">
        <f>DEGREES(G15)</f>
        <v>52.136353638269647</v>
      </c>
      <c r="G6" s="52"/>
      <c r="H6" s="48" t="s">
        <v>15</v>
      </c>
      <c r="I6" s="6"/>
      <c r="J6" s="61" t="s">
        <v>57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35" t="s">
        <v>20</v>
      </c>
      <c r="B7" s="1"/>
      <c r="C7" s="1"/>
      <c r="D7" s="1"/>
      <c r="E7" s="1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39</v>
      </c>
      <c r="C8" s="66"/>
      <c r="D8" s="66"/>
      <c r="E8" s="2"/>
      <c r="F8" s="10">
        <v>1.8</v>
      </c>
      <c r="G8">
        <f>F8</f>
        <v>1.8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46</v>
      </c>
      <c r="C10" s="66"/>
      <c r="D10" s="66"/>
      <c r="E10" s="2"/>
      <c r="F10" s="10">
        <v>7.6</v>
      </c>
      <c r="G10">
        <f>POWER(F10,2)</f>
        <v>57.76</v>
      </c>
      <c r="H10" s="25"/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44"/>
      <c r="C11" s="44"/>
      <c r="D11" s="44"/>
      <c r="E11" s="44"/>
      <c r="F11" s="44"/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44"/>
      <c r="C13" s="44"/>
      <c r="D13" s="44"/>
      <c r="E13" s="44"/>
      <c r="F13" s="44"/>
      <c r="G13">
        <f>2*(G12*G8)/G10</f>
        <v>0.62326869806094187</v>
      </c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G14">
        <f>SQRT(G13)</f>
        <v>0.78947368421052633</v>
      </c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G15">
        <f>ASIN(G14)</f>
        <v>0.90995103097192997</v>
      </c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3H8xafcSEAkRmaBbwDE4r3RMF3f9EH/IwqJJNMP/ACTV7VGjdYovYHHk5omz2dXVnZHabqUP7dxoE2jWV9o0Hg==" saltValue="SkoUg42WGNRo9ZOqPuos4A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7" sqref="A7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23"/>
      <c r="C2" s="23"/>
      <c r="D2" s="23"/>
      <c r="E2" s="23"/>
      <c r="F2" s="23"/>
      <c r="G2" s="23"/>
      <c r="H2" s="23"/>
      <c r="I2" s="23"/>
      <c r="J2" s="77" t="s">
        <v>18</v>
      </c>
      <c r="K2" s="77"/>
      <c r="L2" s="77"/>
      <c r="M2" s="23"/>
      <c r="N2" s="56"/>
      <c r="O2" s="3"/>
      <c r="P2" s="3"/>
      <c r="Q2" s="3"/>
    </row>
    <row r="3" spans="1:17" ht="18.75" x14ac:dyDescent="0.3">
      <c r="A3" s="34" t="s">
        <v>8</v>
      </c>
      <c r="B3" s="23"/>
      <c r="C3" s="23"/>
      <c r="D3" s="23"/>
      <c r="E3" s="23"/>
      <c r="F3" s="23"/>
      <c r="G3" s="23"/>
      <c r="H3" s="23"/>
      <c r="I3" s="23"/>
      <c r="J3" s="77"/>
      <c r="K3" s="77"/>
      <c r="L3" s="77"/>
      <c r="M3" s="23"/>
      <c r="N3" s="56"/>
      <c r="O3" s="3"/>
      <c r="P3" s="3"/>
      <c r="Q3" s="3"/>
    </row>
    <row r="4" spans="1:17" ht="18.75" x14ac:dyDescent="0.3">
      <c r="A4" s="5"/>
      <c r="B4" s="78" t="s">
        <v>30</v>
      </c>
      <c r="C4" s="78"/>
      <c r="D4" s="78"/>
      <c r="E4" s="78"/>
      <c r="F4" s="78"/>
      <c r="G4" s="78"/>
      <c r="H4" s="78"/>
      <c r="I4" s="23"/>
      <c r="J4" s="23"/>
      <c r="K4" s="23"/>
      <c r="L4" s="23"/>
      <c r="M4" s="23"/>
      <c r="N4" s="56"/>
      <c r="O4" s="3"/>
      <c r="P4" s="3"/>
      <c r="Q4" s="3"/>
    </row>
    <row r="5" spans="1:17" ht="18.75" x14ac:dyDescent="0.3">
      <c r="A5" s="5"/>
      <c r="B5" s="23"/>
      <c r="C5" s="23"/>
      <c r="D5" s="23"/>
      <c r="E5" s="23"/>
      <c r="F5" s="23"/>
      <c r="G5" s="23"/>
      <c r="H5" s="23"/>
      <c r="I5" s="23"/>
      <c r="J5" s="63" t="s">
        <v>49</v>
      </c>
      <c r="K5" s="63"/>
      <c r="L5" s="63"/>
      <c r="M5" s="23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30">
        <f>SQRT(G16)</f>
        <v>1.5</v>
      </c>
      <c r="G6" s="31"/>
      <c r="H6" s="32" t="s">
        <v>11</v>
      </c>
      <c r="I6" s="23"/>
      <c r="J6" s="61" t="s">
        <v>73</v>
      </c>
      <c r="K6" s="62"/>
      <c r="L6" s="62"/>
      <c r="M6" s="23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23"/>
      <c r="C7" s="23"/>
      <c r="D7" s="23"/>
      <c r="E7" s="23"/>
      <c r="F7" s="23"/>
      <c r="G7" s="23"/>
      <c r="H7" s="23"/>
      <c r="I7" s="23"/>
      <c r="J7" s="62"/>
      <c r="K7" s="62"/>
      <c r="L7" s="62"/>
      <c r="M7" s="23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16</v>
      </c>
      <c r="C8" s="66"/>
      <c r="D8" s="66"/>
      <c r="E8" s="2"/>
      <c r="F8" s="10">
        <v>18.5</v>
      </c>
      <c r="G8">
        <f>F8*F8</f>
        <v>342.25</v>
      </c>
      <c r="H8" s="26"/>
      <c r="I8" s="23"/>
      <c r="J8" s="62"/>
      <c r="K8" s="62"/>
      <c r="L8" s="62"/>
      <c r="M8" s="23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23"/>
      <c r="C9" s="23"/>
      <c r="D9" s="23"/>
      <c r="E9" s="23"/>
      <c r="F9" s="23"/>
      <c r="G9" s="23"/>
      <c r="H9" s="23"/>
      <c r="I9" s="23"/>
      <c r="J9" s="62"/>
      <c r="K9" s="62"/>
      <c r="L9" s="62"/>
      <c r="M9" s="23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19</v>
      </c>
      <c r="C10" s="66"/>
      <c r="D10" s="66"/>
      <c r="E10" s="2"/>
      <c r="F10" s="10">
        <v>34</v>
      </c>
      <c r="G10">
        <f>F10</f>
        <v>34</v>
      </c>
      <c r="H10" s="26" t="s">
        <v>4</v>
      </c>
      <c r="I10" s="23"/>
      <c r="J10" s="62"/>
      <c r="K10" s="62"/>
      <c r="L10" s="62"/>
      <c r="M10" s="23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23"/>
      <c r="C11" s="23"/>
      <c r="D11" s="23"/>
      <c r="E11" s="23"/>
      <c r="F11" s="23"/>
      <c r="G11" s="23"/>
      <c r="H11" s="23"/>
      <c r="I11" s="23"/>
      <c r="J11" s="62"/>
      <c r="K11" s="62"/>
      <c r="L11" s="62"/>
      <c r="M11" s="23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23"/>
      <c r="I12" s="23"/>
      <c r="J12" s="62"/>
      <c r="K12" s="62"/>
      <c r="L12" s="62"/>
      <c r="M12" s="23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23"/>
      <c r="C16" s="23"/>
      <c r="D16" s="23"/>
      <c r="E16" s="23"/>
      <c r="F16" s="23"/>
      <c r="G16" s="23">
        <f>(G8-(G12*G10))</f>
        <v>2.25</v>
      </c>
      <c r="H16" s="23"/>
      <c r="I16" s="23"/>
      <c r="J16" s="44"/>
      <c r="K16" s="44"/>
      <c r="L16" s="44"/>
      <c r="M16" s="23"/>
      <c r="N16" s="56"/>
      <c r="O16" s="3"/>
      <c r="P16" s="3"/>
      <c r="Q16" s="3"/>
    </row>
    <row r="17" spans="1:17" ht="20.25" customHeight="1" x14ac:dyDescent="0.25">
      <c r="A17" s="35" t="s">
        <v>27</v>
      </c>
      <c r="B17" s="23"/>
      <c r="C17" s="23"/>
      <c r="D17" s="23"/>
      <c r="E17" s="23"/>
      <c r="F17" s="23"/>
      <c r="G17" s="23"/>
      <c r="H17" s="23"/>
      <c r="I17" s="23"/>
      <c r="J17" s="44"/>
      <c r="K17" s="44"/>
      <c r="L17" s="44"/>
      <c r="M17" s="23"/>
      <c r="N17" s="56"/>
      <c r="O17" s="3"/>
      <c r="P17" s="3"/>
      <c r="Q17" s="3"/>
    </row>
    <row r="18" spans="1:17" ht="20.25" customHeight="1" x14ac:dyDescent="0.2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TQvFOo6gCm5X57YFq/Sp3IFzGd+/ysBKPLkDm/lZni2jkYpAX5YB3XqEKzd/vr56RYYMK0XC9f4D4sreSLrYSw==" saltValue="qpLudwjTUpg0EkdEbUIKvQ==" spinCount="100000" sheet="1" objects="1" scenarios="1"/>
  <mergeCells count="11">
    <mergeCell ref="O12:Q12"/>
    <mergeCell ref="N1:N19"/>
    <mergeCell ref="B19:M19"/>
    <mergeCell ref="J2:L3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8.75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67" t="s">
        <v>36</v>
      </c>
      <c r="C4" s="67"/>
      <c r="D4" s="67"/>
      <c r="E4" s="67"/>
      <c r="F4" s="67"/>
      <c r="G4" s="67"/>
      <c r="H4" s="67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53">
        <f>SQRT(G11)</f>
        <v>9.6020831073262425</v>
      </c>
      <c r="G6" s="22"/>
      <c r="H6" s="54" t="s">
        <v>11</v>
      </c>
      <c r="I6" s="6"/>
      <c r="J6" s="61" t="s">
        <v>63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13</v>
      </c>
      <c r="C8" s="66"/>
      <c r="D8" s="66"/>
      <c r="E8" s="2"/>
      <c r="F8" s="10">
        <v>5.6</v>
      </c>
      <c r="G8">
        <f>POWER(F8,2)</f>
        <v>31.359999999999996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14</v>
      </c>
      <c r="C10" s="66"/>
      <c r="D10" s="66"/>
      <c r="E10" s="2"/>
      <c r="F10" s="10">
        <v>7.8</v>
      </c>
      <c r="G10">
        <f>POWER(F10,2)</f>
        <v>60.839999999999996</v>
      </c>
      <c r="H10" s="4"/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"/>
      <c r="C11" s="4"/>
      <c r="D11" s="4"/>
      <c r="E11" s="4"/>
      <c r="F11" s="4"/>
      <c r="G11">
        <f>SUM(G8,G10)</f>
        <v>92.199999999999989</v>
      </c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x14ac:dyDescent="0.25">
      <c r="A12" s="35" t="s">
        <v>25</v>
      </c>
      <c r="B12" s="4"/>
      <c r="C12" s="4"/>
      <c r="D12" s="4"/>
      <c r="E12" s="4"/>
      <c r="F12" s="4"/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68"/>
      <c r="C13" s="68"/>
      <c r="D13" s="68"/>
      <c r="E13" s="4"/>
      <c r="F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F69EIUt/8G2n4FuXqlcOKo3ykTHqxCVk/5afCPQoah6GkqONz2tfAMqQZSThyyqgba0+N8iPNRiuNt43SFwcKA==" saltValue="TPxlVjs+Uj33LmkZqEwYQw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3:D13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67" t="s">
        <v>64</v>
      </c>
      <c r="C4" s="67"/>
      <c r="D4" s="67"/>
      <c r="E4" s="67"/>
      <c r="F4" s="67"/>
      <c r="G4" s="67"/>
      <c r="H4" s="67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53">
        <f>SQRT(G11)</f>
        <v>18.781639970992948</v>
      </c>
      <c r="G6" s="22"/>
      <c r="H6" s="54" t="s">
        <v>11</v>
      </c>
      <c r="I6" s="6"/>
      <c r="J6" s="61" t="s">
        <v>72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70</v>
      </c>
      <c r="C8" s="66"/>
      <c r="D8" s="66"/>
      <c r="E8" s="2"/>
      <c r="F8" s="10">
        <v>25</v>
      </c>
      <c r="G8">
        <f>POWER(F8,2)</f>
        <v>625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13</v>
      </c>
      <c r="C10" s="66"/>
      <c r="D10" s="66"/>
      <c r="E10" s="2"/>
      <c r="F10" s="10">
        <v>16.5</v>
      </c>
      <c r="G10">
        <f>POWER(F10,2)</f>
        <v>272.25</v>
      </c>
      <c r="H10" s="44"/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4"/>
      <c r="C11" s="44"/>
      <c r="D11" s="44"/>
      <c r="E11" s="44"/>
      <c r="F11" s="44"/>
      <c r="G11">
        <f>G8-G10</f>
        <v>352.75</v>
      </c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x14ac:dyDescent="0.25">
      <c r="A12" s="35" t="s">
        <v>25</v>
      </c>
      <c r="B12" s="44"/>
      <c r="C12" s="44"/>
      <c r="D12" s="44"/>
      <c r="E12" s="44"/>
      <c r="F12" s="44"/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68"/>
      <c r="C13" s="68"/>
      <c r="D13" s="68"/>
      <c r="E13" s="44"/>
      <c r="F13" s="44"/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v96nplsdVvEZqYoInN8Pq7EKWkoG1BAE4hSqjDkF6RSIn3MrWKajaUaE3lJLsNTSIAaZhVsXW6Lq7PP/n0VvNA==" saltValue="TZczySxD5nz3kNgo+Fm5ZA==" spinCount="100000" sheet="1" objects="1" scenarios="1"/>
  <mergeCells count="10">
    <mergeCell ref="O12:Q12"/>
    <mergeCell ref="B13:D13"/>
    <mergeCell ref="B19:M19"/>
    <mergeCell ref="N1:N19"/>
    <mergeCell ref="B4:H4"/>
    <mergeCell ref="J5:L5"/>
    <mergeCell ref="B6:D6"/>
    <mergeCell ref="J6:L12"/>
    <mergeCell ref="B8:D8"/>
    <mergeCell ref="B10:D10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13" sqref="B13:D13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67" t="s">
        <v>65</v>
      </c>
      <c r="C4" s="67"/>
      <c r="D4" s="67"/>
      <c r="E4" s="67"/>
      <c r="F4" s="67"/>
      <c r="G4" s="67"/>
      <c r="H4" s="67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53">
        <f>SQRT(G11)</f>
        <v>17.5</v>
      </c>
      <c r="G6" s="22"/>
      <c r="H6" s="54" t="s">
        <v>11</v>
      </c>
      <c r="I6" s="6"/>
      <c r="J6" s="61" t="s">
        <v>71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70</v>
      </c>
      <c r="C8" s="66"/>
      <c r="D8" s="66"/>
      <c r="E8" s="2"/>
      <c r="F8" s="10">
        <v>17.5</v>
      </c>
      <c r="G8">
        <f>POWER(F8,2)</f>
        <v>306.25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14</v>
      </c>
      <c r="C10" s="66"/>
      <c r="D10" s="66"/>
      <c r="E10" s="2"/>
      <c r="F10" s="10">
        <v>0</v>
      </c>
      <c r="G10">
        <f>POWER(F10,2)</f>
        <v>0</v>
      </c>
      <c r="H10" s="44"/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4"/>
      <c r="C11" s="44"/>
      <c r="D11" s="44"/>
      <c r="E11" s="44"/>
      <c r="F11" s="44"/>
      <c r="G11">
        <f>G8-G10</f>
        <v>306.25</v>
      </c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x14ac:dyDescent="0.25">
      <c r="A12" s="35" t="s">
        <v>25</v>
      </c>
      <c r="B12" s="44"/>
      <c r="C12" s="44"/>
      <c r="D12" s="44"/>
      <c r="E12" s="44"/>
      <c r="F12" s="44"/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68"/>
      <c r="C13" s="68"/>
      <c r="D13" s="68"/>
      <c r="E13" s="44"/>
      <c r="F13" s="44"/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+LpQMR4mvTVrokQYDB2qR5+YQKtA1x8eLjsy5h69YIqZ7Pm5C+jPwb+X2IFBnPN1qUcn8Gv2uREfwstK4p6RAg==" saltValue="3NsPT2tAsZUP1VvHV3029Q==" spinCount="100000" sheet="1" objects="1" scenarios="1"/>
  <mergeCells count="10">
    <mergeCell ref="O12:Q12"/>
    <mergeCell ref="B13:D13"/>
    <mergeCell ref="B19:M19"/>
    <mergeCell ref="N1:N19"/>
    <mergeCell ref="B4:H4"/>
    <mergeCell ref="J5:L5"/>
    <mergeCell ref="B6:D6"/>
    <mergeCell ref="J6:L12"/>
    <mergeCell ref="B8:D8"/>
    <mergeCell ref="B10:D10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11" sqref="A11"/>
    </sheetView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O2" s="3"/>
      <c r="P2" s="3"/>
      <c r="Q2" s="3"/>
    </row>
    <row r="3" spans="1:17" ht="18.75" x14ac:dyDescent="0.3">
      <c r="A3" s="3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6"/>
      <c r="O3" s="3"/>
      <c r="P3" s="3"/>
      <c r="Q3" s="3"/>
    </row>
    <row r="4" spans="1:17" ht="18.75" x14ac:dyDescent="0.3">
      <c r="A4" s="5"/>
      <c r="B4" s="69" t="s">
        <v>35</v>
      </c>
      <c r="C4" s="69"/>
      <c r="D4" s="69"/>
      <c r="E4" s="69"/>
      <c r="F4" s="69"/>
      <c r="G4" s="69"/>
      <c r="H4" s="69"/>
      <c r="I4" s="4"/>
      <c r="J4" s="4"/>
      <c r="K4" s="4"/>
      <c r="L4" s="4"/>
      <c r="M4" s="4"/>
      <c r="N4" s="56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63" t="s">
        <v>49</v>
      </c>
      <c r="K5" s="63"/>
      <c r="L5" s="63"/>
      <c r="M5" s="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6">
        <f>G8*G10</f>
        <v>6.9627923764564299</v>
      </c>
      <c r="G6" s="17"/>
      <c r="H6" s="18" t="s">
        <v>11</v>
      </c>
      <c r="I6" s="6"/>
      <c r="J6" s="61" t="s">
        <v>60</v>
      </c>
      <c r="K6" s="62"/>
      <c r="L6" s="62"/>
      <c r="M6" s="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"/>
      <c r="C7" s="4"/>
      <c r="D7" s="4"/>
      <c r="E7" s="4"/>
      <c r="F7" s="4"/>
      <c r="G7" s="4"/>
      <c r="H7" s="4"/>
      <c r="I7" s="4"/>
      <c r="J7" s="62"/>
      <c r="K7" s="62"/>
      <c r="L7" s="62"/>
      <c r="M7" s="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0</v>
      </c>
      <c r="C8" s="66"/>
      <c r="D8" s="66"/>
      <c r="E8" s="2"/>
      <c r="F8" s="10">
        <v>8.5</v>
      </c>
      <c r="G8">
        <f>F8</f>
        <v>8.5</v>
      </c>
      <c r="H8" s="4"/>
      <c r="I8" s="4"/>
      <c r="J8" s="62"/>
      <c r="K8" s="62"/>
      <c r="L8" s="62"/>
      <c r="M8" s="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"/>
      <c r="C9" s="4"/>
      <c r="D9" s="4"/>
      <c r="E9" s="4"/>
      <c r="F9" s="4"/>
      <c r="G9" s="4"/>
      <c r="H9" s="4"/>
      <c r="I9" s="4"/>
      <c r="J9" s="62"/>
      <c r="K9" s="62"/>
      <c r="L9" s="62"/>
      <c r="M9" s="4"/>
      <c r="N9" s="56"/>
      <c r="O9" s="3"/>
      <c r="P9" s="3"/>
      <c r="Q9" s="3"/>
    </row>
    <row r="10" spans="1:17" ht="20.25" customHeight="1" thickTop="1" thickBot="1" x14ac:dyDescent="0.35">
      <c r="A10" s="35" t="s">
        <v>23</v>
      </c>
      <c r="B10" s="66" t="s">
        <v>1</v>
      </c>
      <c r="C10" s="66"/>
      <c r="D10" s="66"/>
      <c r="E10" s="2"/>
      <c r="F10" s="10">
        <v>35</v>
      </c>
      <c r="G10">
        <f>COS(F10*PI()/180)</f>
        <v>0.8191520442889918</v>
      </c>
      <c r="H10" s="25" t="s">
        <v>15</v>
      </c>
      <c r="I10" s="4"/>
      <c r="J10" s="62"/>
      <c r="K10" s="62"/>
      <c r="L10" s="62"/>
      <c r="M10" s="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"/>
      <c r="C11" s="4"/>
      <c r="D11" s="4"/>
      <c r="E11" s="4"/>
      <c r="F11" s="4"/>
      <c r="H11" s="4"/>
      <c r="I11" s="4"/>
      <c r="J11" s="62"/>
      <c r="K11" s="62"/>
      <c r="L11" s="62"/>
      <c r="M11" s="4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"/>
      <c r="F12" s="4"/>
      <c r="H12" s="4"/>
      <c r="I12" s="4"/>
      <c r="J12" s="62"/>
      <c r="K12" s="62"/>
      <c r="L12" s="62"/>
      <c r="M12" s="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56"/>
      <c r="O16" s="3"/>
      <c r="P16" s="3"/>
      <c r="Q16" s="3"/>
    </row>
    <row r="17" spans="1:17" ht="20.25" customHeight="1" x14ac:dyDescent="0.25">
      <c r="A17" s="11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6"/>
      <c r="O17" s="3"/>
      <c r="P17" s="3"/>
      <c r="Q17" s="3"/>
    </row>
    <row r="18" spans="1:17" ht="20.25" customHeight="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VrlwXK41ZiDXonf/MCdLrgaWmwq3x6sTepENdMvP3Zhkck1sg3wbu+WPi2Spc7X/katgn+OjsjfSnqFTQNh/tg==" saltValue="AHMR66fERyu5BVKU29RVZg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pageSetup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69" t="s">
        <v>66</v>
      </c>
      <c r="C4" s="69"/>
      <c r="D4" s="69"/>
      <c r="E4" s="69"/>
      <c r="F4" s="69"/>
      <c r="G4" s="69"/>
      <c r="H4" s="69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6">
        <f>(G8/G10)</f>
        <v>11.095961959324368</v>
      </c>
      <c r="G6" s="17"/>
      <c r="H6" s="18" t="s">
        <v>11</v>
      </c>
      <c r="I6" s="6"/>
      <c r="J6" s="61" t="s">
        <v>68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67</v>
      </c>
      <c r="C8" s="66"/>
      <c r="D8" s="66"/>
      <c r="E8" s="2"/>
      <c r="F8" s="10">
        <v>8.5</v>
      </c>
      <c r="G8">
        <f>F8</f>
        <v>8.5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35" t="s">
        <v>23</v>
      </c>
      <c r="B10" s="66" t="s">
        <v>1</v>
      </c>
      <c r="C10" s="66"/>
      <c r="D10" s="66"/>
      <c r="E10" s="2"/>
      <c r="F10" s="10">
        <v>40</v>
      </c>
      <c r="G10">
        <f>COS(F10*PI()/180)</f>
        <v>0.76604444311897801</v>
      </c>
      <c r="H10" s="25" t="s">
        <v>15</v>
      </c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4"/>
      <c r="C11" s="44"/>
      <c r="D11" s="44"/>
      <c r="E11" s="44"/>
      <c r="F11" s="44"/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4"/>
      <c r="F12" s="44"/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4"/>
      <c r="C13" s="44"/>
      <c r="D13" s="44"/>
      <c r="E13" s="44"/>
      <c r="F13" s="44"/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ZaGScg6PBHcNOB//M+T/KV2c7prdGzqhu94LHAHQuHkmvQj907WgCfeFkIsIOhGkyppd+kgyUp7DM4x6a8ybAQ==" saltValue="/wGFMRJpkQYagK9BaI8shQ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6"/>
      <c r="O2" s="3"/>
      <c r="P2" s="3"/>
      <c r="Q2" s="3"/>
    </row>
    <row r="3" spans="1:17" ht="18.75" x14ac:dyDescent="0.3">
      <c r="A3" s="3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6"/>
      <c r="O3" s="3"/>
      <c r="P3" s="3"/>
      <c r="Q3" s="3"/>
    </row>
    <row r="4" spans="1:17" ht="18.75" x14ac:dyDescent="0.3">
      <c r="A4" s="5"/>
      <c r="B4" s="69" t="s">
        <v>45</v>
      </c>
      <c r="C4" s="69"/>
      <c r="D4" s="69"/>
      <c r="E4" s="69"/>
      <c r="F4" s="69"/>
      <c r="G4" s="69"/>
      <c r="H4" s="69"/>
      <c r="I4" s="44"/>
      <c r="J4" s="44"/>
      <c r="K4" s="44"/>
      <c r="L4" s="44"/>
      <c r="M4" s="44"/>
      <c r="N4" s="56"/>
      <c r="O4" s="3"/>
      <c r="P4" s="3"/>
      <c r="Q4" s="3"/>
    </row>
    <row r="5" spans="1:17" ht="18.75" x14ac:dyDescent="0.3">
      <c r="A5" s="5"/>
      <c r="B5" s="44"/>
      <c r="C5" s="44"/>
      <c r="D5" s="44"/>
      <c r="E5" s="44"/>
      <c r="F5" s="44"/>
      <c r="G5" s="44"/>
      <c r="H5" s="44"/>
      <c r="I5" s="44"/>
      <c r="J5" s="63" t="s">
        <v>49</v>
      </c>
      <c r="K5" s="63"/>
      <c r="L5" s="63"/>
      <c r="M5" s="44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16">
        <f>DEGREES(G12)</f>
        <v>34.560321779997842</v>
      </c>
      <c r="G6" s="17"/>
      <c r="H6" s="18" t="s">
        <v>11</v>
      </c>
      <c r="I6" s="6"/>
      <c r="J6" s="61" t="s">
        <v>69</v>
      </c>
      <c r="K6" s="62"/>
      <c r="L6" s="62"/>
      <c r="M6" s="44"/>
      <c r="N6" s="56"/>
      <c r="O6" s="3"/>
      <c r="P6" s="3"/>
      <c r="Q6" s="3"/>
    </row>
    <row r="7" spans="1:17" ht="20.25" customHeight="1" thickBot="1" x14ac:dyDescent="0.3">
      <c r="A7" s="11" t="s">
        <v>20</v>
      </c>
      <c r="B7" s="44"/>
      <c r="C7" s="44"/>
      <c r="D7" s="44"/>
      <c r="E7" s="44"/>
      <c r="F7" s="44"/>
      <c r="G7" s="44"/>
      <c r="H7" s="44"/>
      <c r="I7" s="44"/>
      <c r="J7" s="62"/>
      <c r="K7" s="62"/>
      <c r="L7" s="62"/>
      <c r="M7" s="44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0</v>
      </c>
      <c r="C8" s="66"/>
      <c r="D8" s="66"/>
      <c r="E8" s="2"/>
      <c r="F8" s="10">
        <v>8.5</v>
      </c>
      <c r="G8">
        <f>F8</f>
        <v>8.5</v>
      </c>
      <c r="H8" s="44"/>
      <c r="I8" s="44"/>
      <c r="J8" s="62"/>
      <c r="K8" s="62"/>
      <c r="L8" s="62"/>
      <c r="M8" s="44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44"/>
      <c r="C9" s="44"/>
      <c r="D9" s="44"/>
      <c r="E9" s="44"/>
      <c r="F9" s="44"/>
      <c r="G9" s="44"/>
      <c r="H9" s="44"/>
      <c r="I9" s="44"/>
      <c r="J9" s="62"/>
      <c r="K9" s="62"/>
      <c r="L9" s="62"/>
      <c r="M9" s="44"/>
      <c r="N9" s="56"/>
      <c r="O9" s="3"/>
      <c r="P9" s="3"/>
      <c r="Q9" s="3"/>
    </row>
    <row r="10" spans="1:17" ht="20.25" customHeight="1" thickTop="1" thickBot="1" x14ac:dyDescent="0.35">
      <c r="A10" s="35" t="s">
        <v>23</v>
      </c>
      <c r="B10" s="66" t="s">
        <v>67</v>
      </c>
      <c r="C10" s="66"/>
      <c r="D10" s="66"/>
      <c r="E10" s="2"/>
      <c r="F10" s="10">
        <v>7</v>
      </c>
      <c r="G10">
        <f>F10</f>
        <v>7</v>
      </c>
      <c r="H10" s="25"/>
      <c r="I10" s="44"/>
      <c r="J10" s="62"/>
      <c r="K10" s="62"/>
      <c r="L10" s="62"/>
      <c r="M10" s="44"/>
      <c r="N10" s="56"/>
      <c r="O10" s="3"/>
      <c r="P10" s="3"/>
      <c r="Q10" s="3"/>
    </row>
    <row r="11" spans="1:17" ht="20.25" customHeight="1" thickTop="1" x14ac:dyDescent="0.25">
      <c r="A11" s="11" t="s">
        <v>24</v>
      </c>
      <c r="B11" s="44"/>
      <c r="C11" s="44"/>
      <c r="D11" s="44"/>
      <c r="E11" s="44"/>
      <c r="F11" s="44"/>
      <c r="G11">
        <f>G10/G8</f>
        <v>0.82352941176470584</v>
      </c>
      <c r="H11" s="44"/>
      <c r="I11" s="44"/>
      <c r="J11" s="62"/>
      <c r="K11" s="62"/>
      <c r="L11" s="62"/>
      <c r="M11" s="44"/>
      <c r="N11" s="56"/>
      <c r="O11" s="3"/>
      <c r="P11" s="3"/>
      <c r="Q11" s="3"/>
    </row>
    <row r="12" spans="1:17" ht="20.25" customHeight="1" x14ac:dyDescent="0.25">
      <c r="A12" s="11" t="s">
        <v>25</v>
      </c>
      <c r="B12" s="68"/>
      <c r="C12" s="68"/>
      <c r="D12" s="68"/>
      <c r="E12" s="44"/>
      <c r="F12" s="44"/>
      <c r="G12">
        <f>ACOS(G11)</f>
        <v>0.60319140560966966</v>
      </c>
      <c r="H12" s="44"/>
      <c r="I12" s="44"/>
      <c r="J12" s="62"/>
      <c r="K12" s="62"/>
      <c r="L12" s="62"/>
      <c r="M12" s="44"/>
      <c r="N12" s="56"/>
      <c r="O12" s="57" t="s">
        <v>5</v>
      </c>
      <c r="P12" s="58"/>
      <c r="Q12" s="58"/>
    </row>
    <row r="13" spans="1:17" ht="20.25" customHeight="1" x14ac:dyDescent="0.25">
      <c r="A13" s="11"/>
      <c r="B13" s="44"/>
      <c r="C13" s="44"/>
      <c r="D13" s="44"/>
      <c r="E13" s="44"/>
      <c r="F13" s="44"/>
      <c r="H13" s="44"/>
      <c r="I13" s="44"/>
      <c r="J13" s="44"/>
      <c r="K13" s="44"/>
      <c r="L13" s="44"/>
      <c r="M13" s="44"/>
      <c r="N13" s="56"/>
      <c r="O13" s="3"/>
      <c r="P13" s="3"/>
      <c r="Q13" s="3"/>
    </row>
    <row r="14" spans="1:17" ht="20.25" customHeight="1" x14ac:dyDescent="0.25">
      <c r="A14" s="11"/>
      <c r="B14" s="44"/>
      <c r="C14" s="44"/>
      <c r="D14" s="44"/>
      <c r="E14" s="44"/>
      <c r="F14" s="44"/>
      <c r="H14" s="44"/>
      <c r="I14" s="44"/>
      <c r="J14" s="44"/>
      <c r="K14" s="44"/>
      <c r="L14" s="44"/>
      <c r="M14" s="44"/>
      <c r="N14" s="56"/>
      <c r="O14" s="3"/>
      <c r="P14" s="3"/>
      <c r="Q14" s="3"/>
    </row>
    <row r="15" spans="1:17" ht="20.25" customHeight="1" x14ac:dyDescent="0.3">
      <c r="A15" s="33" t="s">
        <v>28</v>
      </c>
      <c r="B15" s="44"/>
      <c r="C15" s="44"/>
      <c r="D15" s="44"/>
      <c r="E15" s="44"/>
      <c r="F15" s="44"/>
      <c r="H15" s="44"/>
      <c r="I15" s="44"/>
      <c r="J15" s="44"/>
      <c r="K15" s="44"/>
      <c r="L15" s="44"/>
      <c r="M15" s="44"/>
      <c r="N15" s="56"/>
      <c r="O15" s="3"/>
      <c r="P15" s="3"/>
      <c r="Q15" s="3"/>
    </row>
    <row r="16" spans="1:17" ht="20.25" customHeight="1" x14ac:dyDescent="0.25">
      <c r="A16" s="11" t="s">
        <v>26</v>
      </c>
      <c r="B16" s="44"/>
      <c r="C16" s="44"/>
      <c r="D16" s="44"/>
      <c r="E16" s="44"/>
      <c r="F16" s="44"/>
      <c r="H16" s="44"/>
      <c r="I16" s="44"/>
      <c r="J16" s="44"/>
      <c r="K16" s="44"/>
      <c r="L16" s="44"/>
      <c r="M16" s="44"/>
      <c r="N16" s="56"/>
      <c r="O16" s="3"/>
      <c r="P16" s="3"/>
      <c r="Q16" s="3"/>
    </row>
    <row r="17" spans="1:17" ht="20.25" customHeight="1" x14ac:dyDescent="0.25">
      <c r="A17" s="11" t="s">
        <v>27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6"/>
      <c r="O17" s="3"/>
      <c r="P17" s="3"/>
      <c r="Q17" s="3"/>
    </row>
    <row r="18" spans="1:17" ht="20.25" customHeight="1" x14ac:dyDescent="0.25">
      <c r="A18" s="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hqIy+935RXyN9LzAvfzc81FchEXbsjhBGplcWa2ZEJh57frUpbDpbcxYsQgbgbKe+PJVN96c6vyG97WQsfWH8Q==" saltValue="UVlnEgHn8MQh7HFL8Tb/kQ==" spinCount="100000" sheet="1" objects="1" scenarios="1"/>
  <mergeCells count="10"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baseColWidth="10" defaultRowHeight="15" x14ac:dyDescent="0.25"/>
  <cols>
    <col min="1" max="1" width="34.28515625" customWidth="1"/>
    <col min="5" max="5" width="6.425781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</cols>
  <sheetData>
    <row r="1" spans="1:17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6" t="s">
        <v>40</v>
      </c>
      <c r="O1" s="3"/>
      <c r="P1" s="3"/>
      <c r="Q1" s="3"/>
    </row>
    <row r="2" spans="1:17" ht="18.75" x14ac:dyDescent="0.3">
      <c r="A2" s="34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56"/>
      <c r="O2" s="3"/>
      <c r="P2" s="3"/>
      <c r="Q2" s="3"/>
    </row>
    <row r="3" spans="1:17" ht="18.75" x14ac:dyDescent="0.3">
      <c r="A3" s="34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6"/>
      <c r="O3" s="3"/>
      <c r="P3" s="3"/>
      <c r="Q3" s="3"/>
    </row>
    <row r="4" spans="1:17" ht="18.75" x14ac:dyDescent="0.3">
      <c r="A4" s="5"/>
      <c r="B4" s="70" t="s">
        <v>38</v>
      </c>
      <c r="C4" s="70"/>
      <c r="D4" s="70"/>
      <c r="E4" s="70"/>
      <c r="F4" s="70"/>
      <c r="G4" s="70"/>
      <c r="H4" s="70"/>
      <c r="I4" s="37"/>
      <c r="J4" s="37"/>
      <c r="K4" s="37"/>
      <c r="L4" s="37"/>
      <c r="M4" s="37"/>
      <c r="N4" s="56"/>
      <c r="O4" s="3"/>
      <c r="P4" s="3"/>
      <c r="Q4" s="3"/>
    </row>
    <row r="5" spans="1:17" ht="18.75" x14ac:dyDescent="0.3">
      <c r="A5" s="5"/>
      <c r="B5" s="37"/>
      <c r="C5" s="37"/>
      <c r="D5" s="37"/>
      <c r="E5" s="37"/>
      <c r="F5" s="37"/>
      <c r="G5" s="37"/>
      <c r="H5" s="37"/>
      <c r="I5" s="37"/>
      <c r="J5" s="63" t="s">
        <v>49</v>
      </c>
      <c r="K5" s="63"/>
      <c r="L5" s="63"/>
      <c r="M5" s="37"/>
      <c r="N5" s="56"/>
      <c r="O5" s="3"/>
      <c r="P5" s="3"/>
      <c r="Q5" s="3"/>
    </row>
    <row r="6" spans="1:17" ht="45" customHeight="1" x14ac:dyDescent="0.25">
      <c r="A6" s="12" t="s">
        <v>10</v>
      </c>
      <c r="B6" s="64"/>
      <c r="C6" s="64"/>
      <c r="D6" s="64"/>
      <c r="E6" s="1"/>
      <c r="F6" s="39">
        <f>SQRT(G14)</f>
        <v>7.8466754836970987</v>
      </c>
      <c r="G6" s="40"/>
      <c r="H6" s="41" t="s">
        <v>11</v>
      </c>
      <c r="I6" s="37"/>
      <c r="J6" s="61" t="s">
        <v>58</v>
      </c>
      <c r="K6" s="62"/>
      <c r="L6" s="62"/>
      <c r="M6" s="37"/>
      <c r="N6" s="56"/>
      <c r="O6" s="3"/>
      <c r="P6" s="3"/>
      <c r="Q6" s="3"/>
    </row>
    <row r="7" spans="1:17" ht="20.25" customHeight="1" thickBot="1" x14ac:dyDescent="0.3">
      <c r="A7" s="35" t="s">
        <v>20</v>
      </c>
      <c r="B7" s="37"/>
      <c r="C7" s="37"/>
      <c r="D7" s="37"/>
      <c r="E7" s="37"/>
      <c r="F7" s="37"/>
      <c r="G7" s="37"/>
      <c r="H7" s="37"/>
      <c r="I7" s="37"/>
      <c r="J7" s="62"/>
      <c r="K7" s="62"/>
      <c r="L7" s="62"/>
      <c r="M7" s="37"/>
      <c r="N7" s="56"/>
      <c r="O7" s="3"/>
      <c r="P7" s="3"/>
      <c r="Q7" s="3"/>
    </row>
    <row r="8" spans="1:17" ht="20.25" customHeight="1" thickTop="1" thickBot="1" x14ac:dyDescent="0.35">
      <c r="A8" s="11" t="s">
        <v>21</v>
      </c>
      <c r="B8" s="66" t="s">
        <v>39</v>
      </c>
      <c r="C8" s="66"/>
      <c r="D8" s="66"/>
      <c r="E8" s="2"/>
      <c r="F8" s="10">
        <v>2.4</v>
      </c>
      <c r="G8">
        <f>F8</f>
        <v>2.4</v>
      </c>
      <c r="H8" s="26"/>
      <c r="I8" s="37"/>
      <c r="J8" s="62"/>
      <c r="K8" s="62"/>
      <c r="L8" s="62"/>
      <c r="M8" s="37"/>
      <c r="N8" s="56"/>
      <c r="O8" s="3"/>
      <c r="P8" s="3"/>
      <c r="Q8" s="3"/>
    </row>
    <row r="9" spans="1:17" ht="20.25" customHeight="1" thickTop="1" thickBot="1" x14ac:dyDescent="0.3">
      <c r="A9" s="11" t="s">
        <v>22</v>
      </c>
      <c r="B9" s="37"/>
      <c r="C9" s="37"/>
      <c r="D9" s="37"/>
      <c r="E9" s="37"/>
      <c r="F9" s="37"/>
      <c r="G9" s="37"/>
      <c r="H9" s="37"/>
      <c r="I9" s="37"/>
      <c r="J9" s="62"/>
      <c r="K9" s="62"/>
      <c r="L9" s="62"/>
      <c r="M9" s="37"/>
      <c r="N9" s="56"/>
      <c r="O9" s="3"/>
      <c r="P9" s="3"/>
      <c r="Q9" s="3"/>
    </row>
    <row r="10" spans="1:17" ht="20.25" customHeight="1" thickTop="1" thickBot="1" x14ac:dyDescent="0.35">
      <c r="A10" s="11" t="s">
        <v>23</v>
      </c>
      <c r="B10" s="66" t="s">
        <v>1</v>
      </c>
      <c r="C10" s="66"/>
      <c r="D10" s="66"/>
      <c r="E10" s="2"/>
      <c r="F10" s="10">
        <v>62</v>
      </c>
      <c r="G10">
        <f xml:space="preserve"> SIN(F10*PI()/180)</f>
        <v>0.88294759285892688</v>
      </c>
      <c r="H10" s="25" t="s">
        <v>15</v>
      </c>
      <c r="I10" s="37"/>
      <c r="J10" s="62"/>
      <c r="K10" s="62"/>
      <c r="L10" s="62"/>
      <c r="M10" s="37"/>
      <c r="N10" s="56"/>
      <c r="O10" s="3"/>
      <c r="P10" s="3"/>
      <c r="Q10" s="3"/>
    </row>
    <row r="11" spans="1:17" ht="20.25" customHeight="1" thickTop="1" thickBot="1" x14ac:dyDescent="0.3">
      <c r="A11" s="11" t="s">
        <v>24</v>
      </c>
      <c r="B11" s="37"/>
      <c r="C11" s="37"/>
      <c r="D11" s="37"/>
      <c r="E11" s="37"/>
      <c r="F11" s="37"/>
      <c r="G11" s="37">
        <f>POWER(G10,2)</f>
        <v>0.77959645173537329</v>
      </c>
      <c r="H11" s="37"/>
      <c r="I11" s="37"/>
      <c r="J11" s="62"/>
      <c r="K11" s="62"/>
      <c r="L11" s="62"/>
      <c r="M11" s="37"/>
      <c r="N11" s="56"/>
      <c r="O11" s="3"/>
      <c r="P11" s="3"/>
      <c r="Q11" s="3"/>
    </row>
    <row r="12" spans="1:17" ht="20.25" customHeight="1" thickTop="1" thickBot="1" x14ac:dyDescent="0.35">
      <c r="A12" s="11" t="s">
        <v>25</v>
      </c>
      <c r="B12" s="66" t="s">
        <v>2</v>
      </c>
      <c r="C12" s="66"/>
      <c r="D12" s="66"/>
      <c r="E12" s="2"/>
      <c r="F12" s="10">
        <v>10</v>
      </c>
      <c r="G12">
        <f>F12</f>
        <v>10</v>
      </c>
      <c r="H12" s="37"/>
      <c r="I12" s="37"/>
      <c r="J12" s="62"/>
      <c r="K12" s="62"/>
      <c r="L12" s="62"/>
      <c r="M12" s="37"/>
      <c r="N12" s="56"/>
      <c r="O12" s="57" t="s">
        <v>5</v>
      </c>
      <c r="P12" s="58"/>
      <c r="Q12" s="58"/>
    </row>
    <row r="13" spans="1:17" ht="20.25" customHeight="1" thickTop="1" x14ac:dyDescent="0.25">
      <c r="A13" s="11"/>
      <c r="B13" s="37"/>
      <c r="C13" s="37"/>
      <c r="D13" s="37"/>
      <c r="E13" s="37"/>
      <c r="F13" s="37"/>
      <c r="G13" s="37">
        <f>2*G12*G8</f>
        <v>48</v>
      </c>
      <c r="H13" s="37"/>
      <c r="I13" s="37"/>
      <c r="J13" s="37"/>
      <c r="K13" s="37"/>
      <c r="L13" s="37"/>
      <c r="M13" s="37"/>
      <c r="N13" s="56"/>
      <c r="O13" s="3"/>
      <c r="P13" s="3"/>
      <c r="Q13" s="3"/>
    </row>
    <row r="14" spans="1:17" ht="20.25" customHeight="1" x14ac:dyDescent="0.25">
      <c r="A14" s="11"/>
      <c r="B14" s="37"/>
      <c r="C14" s="37"/>
      <c r="D14" s="37"/>
      <c r="E14" s="37"/>
      <c r="F14" s="37"/>
      <c r="G14" s="37">
        <f>G13/G11</f>
        <v>61.570316146453102</v>
      </c>
      <c r="H14" s="37"/>
      <c r="I14" s="37"/>
      <c r="J14" s="37"/>
      <c r="K14" s="37"/>
      <c r="L14" s="37"/>
      <c r="M14" s="37"/>
      <c r="N14" s="56"/>
      <c r="O14" s="3"/>
      <c r="P14" s="3"/>
      <c r="Q14" s="3"/>
    </row>
    <row r="15" spans="1:17" ht="20.25" customHeight="1" x14ac:dyDescent="0.3">
      <c r="A15" s="33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6"/>
      <c r="O15" s="3"/>
      <c r="P15" s="3"/>
      <c r="Q15" s="3"/>
    </row>
    <row r="16" spans="1:17" ht="20.25" customHeight="1" x14ac:dyDescent="0.25">
      <c r="A16" s="11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56"/>
      <c r="O16" s="3"/>
      <c r="P16" s="3"/>
      <c r="Q16" s="3"/>
    </row>
    <row r="17" spans="1:17" ht="20.25" customHeight="1" x14ac:dyDescent="0.25">
      <c r="A17" s="11" t="s">
        <v>27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56"/>
      <c r="O17" s="3"/>
      <c r="P17" s="3"/>
      <c r="Q17" s="3"/>
    </row>
    <row r="18" spans="1:17" ht="20.25" customHeight="1" x14ac:dyDescent="0.25">
      <c r="A18" s="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6"/>
      <c r="O18" s="3"/>
      <c r="P18" s="3"/>
      <c r="Q18" s="3"/>
    </row>
    <row r="19" spans="1:17" ht="20.25" customHeight="1" x14ac:dyDescent="0.25">
      <c r="A19" s="5"/>
      <c r="B19" s="59" t="s">
        <v>41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6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KA92PGVUDOupJng8+u9ergSo5LUsSYomvC0d/hGdU0d1S4HwA+c2vFEfrL28COSpnsgvxourScpJdxNcP2xz7A==" saltValue="eVAykjBs946gsSqbw9zNUA==" spinCount="100000" sheet="1" objects="1" scenarios="1"/>
  <mergeCells count="10"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A7" location="Ym!A1" display="Altura máxima  Ym"/>
    <hyperlink ref="A8" location="Xm!A1" display="Alcance horizontal  Xm"/>
    <hyperlink ref="A9" location="'tv (&lt;)'!A1" display="Tiempo de vuelo  tv"/>
    <hyperlink ref="A10" location="' Vox (&lt;)'!A1" display="Velocidad inicial en X  Vox"/>
    <hyperlink ref="A11" location="'Voy (&lt;)'!A1" display="Velocidad inicial en Y  Voy"/>
    <hyperlink ref="A12" location="Vr!A1" display="Velocidad resultante  Vr"/>
    <hyperlink ref="A16" location="'Vy (t)'!A1" display="Velocidad en Y en función de t    Vy"/>
    <hyperlink ref="A17" location="'Vy (Y)'!A1" display="Velocidad en Y en función de Y    Vy"/>
    <hyperlink ref="O12" r:id="rId1"/>
    <hyperlink ref="B19:M19" r:id="rId2" display="Recursos Tics para &quot;SABER Más&quot;  www.paidagogos.co 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Ym</vt:lpstr>
      <vt:lpstr>&lt;  (Ym)</vt:lpstr>
      <vt:lpstr>Vr</vt:lpstr>
      <vt:lpstr>Vy  (vr)</vt:lpstr>
      <vt:lpstr>Vx (Vr)</vt:lpstr>
      <vt:lpstr> Vox (&lt;)</vt:lpstr>
      <vt:lpstr>Vo  (Vox)</vt:lpstr>
      <vt:lpstr>&lt;  (Vox)</vt:lpstr>
      <vt:lpstr>Vo (Ym)</vt:lpstr>
      <vt:lpstr>Vo (Xm)</vt:lpstr>
      <vt:lpstr>&lt; (Xm)</vt:lpstr>
      <vt:lpstr>Voy (&lt;)</vt:lpstr>
      <vt:lpstr>Vo (Voy)</vt:lpstr>
      <vt:lpstr>&lt;  (Voy)</vt:lpstr>
      <vt:lpstr>tv (&lt;)</vt:lpstr>
      <vt:lpstr>&lt; (tv)</vt:lpstr>
      <vt:lpstr>V (tv)</vt:lpstr>
      <vt:lpstr>Xm</vt:lpstr>
      <vt:lpstr>Vy (t)</vt:lpstr>
      <vt:lpstr>Vy (Y)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dcterms:created xsi:type="dcterms:W3CDTF">2013-05-26T03:13:41Z</dcterms:created>
  <dcterms:modified xsi:type="dcterms:W3CDTF">2014-05-11T20:17:39Z</dcterms:modified>
</cp:coreProperties>
</file>